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345" windowWidth="14805" windowHeight="7770" firstSheet="1" activeTab="3"/>
  </bookViews>
  <sheets>
    <sheet name="титульный " sheetId="5" r:id="rId1"/>
    <sheet name="сведения (2)" sheetId="15" r:id="rId2"/>
    <sheet name="таблица1 (2)" sheetId="16" r:id="rId3"/>
    <sheet name="таблица 2-19 " sheetId="19" r:id="rId4"/>
    <sheet name="таблица 2-20" sheetId="20" r:id="rId5"/>
    <sheet name="таблица 2-21" sheetId="21" r:id="rId6"/>
    <sheet name="таблица 2.1" sheetId="7" r:id="rId7"/>
    <sheet name="таб. 3-4" sheetId="9" r:id="rId8"/>
  </sheets>
  <definedNames>
    <definedName name="_xlnm.Print_Titles" localSheetId="3">'таблица 2-19 '!$7:$11</definedName>
    <definedName name="_xlnm.Print_Titles" localSheetId="4">'таблица 2-20'!$7:$11</definedName>
    <definedName name="_xlnm.Print_Titles" localSheetId="5">'таблица 2-21'!$7:$11</definedName>
    <definedName name="_xlnm.Print_Area" localSheetId="7">'таб. 3-4'!$A$1:$C$32</definedName>
    <definedName name="_xlnm.Print_Area" localSheetId="6">'таблица 2.1'!$A$1:$L$18</definedName>
    <definedName name="_xlnm.Print_Area" localSheetId="3">'таблица 2-19 '!$A$1:$I$121</definedName>
    <definedName name="_xlnm.Print_Area" localSheetId="4">'таблица 2-20'!$A$1:$I$121</definedName>
    <definedName name="_xlnm.Print_Area" localSheetId="5">'таблица 2-21'!$A$1:$I$121</definedName>
  </definedNames>
  <calcPr calcId="125725"/>
</workbook>
</file>

<file path=xl/calcChain.xml><?xml version="1.0" encoding="utf-8"?>
<calcChain xmlns="http://schemas.openxmlformats.org/spreadsheetml/2006/main">
  <c r="H110" i="19"/>
  <c r="E110"/>
  <c r="I18" i="7"/>
  <c r="H17"/>
  <c r="E17"/>
  <c r="L18"/>
  <c r="K17"/>
  <c r="E73" i="19" l="1"/>
  <c r="E66"/>
  <c r="E53"/>
  <c r="E14"/>
  <c r="K18" i="7" l="1"/>
  <c r="H18" s="1"/>
  <c r="E18" s="1"/>
  <c r="J18"/>
  <c r="G18" s="1"/>
  <c r="D18" s="1"/>
  <c r="L17"/>
  <c r="I17" s="1"/>
  <c r="F17" s="1"/>
  <c r="J17"/>
  <c r="G17" s="1"/>
  <c r="D17" s="1"/>
  <c r="L16"/>
  <c r="I16" s="1"/>
  <c r="F16" s="1"/>
  <c r="K16"/>
  <c r="H16" s="1"/>
  <c r="E16" s="1"/>
  <c r="L15"/>
  <c r="I15" s="1"/>
  <c r="K15"/>
  <c r="H15" s="1"/>
  <c r="J15"/>
  <c r="D74" i="21" l="1"/>
  <c r="D74" i="20"/>
  <c r="D74" i="19"/>
  <c r="D73"/>
  <c r="D119" i="21"/>
  <c r="D118"/>
  <c r="D117"/>
  <c r="D116"/>
  <c r="D115"/>
  <c r="D114"/>
  <c r="D113"/>
  <c r="D112"/>
  <c r="D111"/>
  <c r="D110"/>
  <c r="D109"/>
  <c r="D108"/>
  <c r="D107"/>
  <c r="I103"/>
  <c r="H103"/>
  <c r="H95" s="1"/>
  <c r="G103"/>
  <c r="F103"/>
  <c r="E103"/>
  <c r="D100"/>
  <c r="D97" s="1"/>
  <c r="I97"/>
  <c r="H97"/>
  <c r="G97"/>
  <c r="F97"/>
  <c r="E97"/>
  <c r="D94"/>
  <c r="D93"/>
  <c r="D92"/>
  <c r="D91"/>
  <c r="D90"/>
  <c r="D89"/>
  <c r="D88"/>
  <c r="D87"/>
  <c r="D86"/>
  <c r="I84"/>
  <c r="I82" s="1"/>
  <c r="H84"/>
  <c r="G84"/>
  <c r="F84"/>
  <c r="F82" s="1"/>
  <c r="E84"/>
  <c r="E82" s="1"/>
  <c r="H82"/>
  <c r="G82"/>
  <c r="D81"/>
  <c r="D80"/>
  <c r="D79"/>
  <c r="D78"/>
  <c r="D76"/>
  <c r="I75"/>
  <c r="H75"/>
  <c r="G75"/>
  <c r="F75"/>
  <c r="E75"/>
  <c r="D73"/>
  <c r="D72"/>
  <c r="D71"/>
  <c r="D70"/>
  <c r="D69"/>
  <c r="D68"/>
  <c r="D67"/>
  <c r="D66"/>
  <c r="H65"/>
  <c r="H60" s="1"/>
  <c r="D64"/>
  <c r="D63"/>
  <c r="D62"/>
  <c r="D61"/>
  <c r="I60"/>
  <c r="G60"/>
  <c r="F60"/>
  <c r="E60"/>
  <c r="D59"/>
  <c r="D58"/>
  <c r="D57"/>
  <c r="D56"/>
  <c r="D55"/>
  <c r="E54"/>
  <c r="E51" s="1"/>
  <c r="D54"/>
  <c r="D53"/>
  <c r="I51"/>
  <c r="H51"/>
  <c r="G51"/>
  <c r="F51"/>
  <c r="D50"/>
  <c r="D49"/>
  <c r="D48"/>
  <c r="D47"/>
  <c r="D46"/>
  <c r="D45"/>
  <c r="D44"/>
  <c r="D43"/>
  <c r="D42"/>
  <c r="I40"/>
  <c r="H40"/>
  <c r="G40"/>
  <c r="F40"/>
  <c r="E40"/>
  <c r="E35" s="1"/>
  <c r="D39"/>
  <c r="D38"/>
  <c r="D34"/>
  <c r="D33"/>
  <c r="D32"/>
  <c r="D29" s="1"/>
  <c r="I29"/>
  <c r="H29"/>
  <c r="G29"/>
  <c r="F29"/>
  <c r="E29"/>
  <c r="D28"/>
  <c r="D27"/>
  <c r="I25"/>
  <c r="H25"/>
  <c r="G25"/>
  <c r="F25"/>
  <c r="E25"/>
  <c r="D22"/>
  <c r="H21"/>
  <c r="D21" s="1"/>
  <c r="D20"/>
  <c r="D19"/>
  <c r="D18"/>
  <c r="D17"/>
  <c r="D16"/>
  <c r="D15"/>
  <c r="D14"/>
  <c r="D13"/>
  <c r="F12"/>
  <c r="E12"/>
  <c r="D119" i="20"/>
  <c r="D118"/>
  <c r="D117"/>
  <c r="D116"/>
  <c r="D115"/>
  <c r="D114"/>
  <c r="D113"/>
  <c r="D112"/>
  <c r="D111"/>
  <c r="D110"/>
  <c r="D109"/>
  <c r="D108"/>
  <c r="D107"/>
  <c r="I103"/>
  <c r="H103"/>
  <c r="G103"/>
  <c r="F103"/>
  <c r="E103"/>
  <c r="D100"/>
  <c r="D97" s="1"/>
  <c r="I97"/>
  <c r="H97"/>
  <c r="G97"/>
  <c r="F97"/>
  <c r="E97"/>
  <c r="D94"/>
  <c r="D93"/>
  <c r="D92"/>
  <c r="D91"/>
  <c r="D90"/>
  <c r="D89"/>
  <c r="D88"/>
  <c r="D87"/>
  <c r="D86"/>
  <c r="I84"/>
  <c r="I82" s="1"/>
  <c r="H84"/>
  <c r="H82" s="1"/>
  <c r="G84"/>
  <c r="G82" s="1"/>
  <c r="F84"/>
  <c r="F82" s="1"/>
  <c r="E84"/>
  <c r="E82" s="1"/>
  <c r="D81"/>
  <c r="D80"/>
  <c r="D79"/>
  <c r="D78"/>
  <c r="D76"/>
  <c r="I75"/>
  <c r="H75"/>
  <c r="G75"/>
  <c r="F75"/>
  <c r="E75"/>
  <c r="D73"/>
  <c r="D72"/>
  <c r="D71"/>
  <c r="D70"/>
  <c r="D69"/>
  <c r="D68"/>
  <c r="D67"/>
  <c r="D66"/>
  <c r="H65"/>
  <c r="D65" s="1"/>
  <c r="D64"/>
  <c r="D63"/>
  <c r="D62"/>
  <c r="D61"/>
  <c r="I60"/>
  <c r="G60"/>
  <c r="F60"/>
  <c r="E60"/>
  <c r="D59"/>
  <c r="D58"/>
  <c r="D57"/>
  <c r="D56"/>
  <c r="D55"/>
  <c r="E54"/>
  <c r="D54" s="1"/>
  <c r="D53"/>
  <c r="I51"/>
  <c r="H51"/>
  <c r="G51"/>
  <c r="F51"/>
  <c r="D50"/>
  <c r="D49"/>
  <c r="D48"/>
  <c r="D47"/>
  <c r="D46"/>
  <c r="D45"/>
  <c r="D44"/>
  <c r="D43"/>
  <c r="D42"/>
  <c r="I40"/>
  <c r="H40"/>
  <c r="G40"/>
  <c r="F40"/>
  <c r="E40"/>
  <c r="D39"/>
  <c r="D38"/>
  <c r="D34"/>
  <c r="D33"/>
  <c r="D32"/>
  <c r="D29" s="1"/>
  <c r="I29"/>
  <c r="I25" s="1"/>
  <c r="H29"/>
  <c r="H25" s="1"/>
  <c r="G29"/>
  <c r="G25" s="1"/>
  <c r="F29"/>
  <c r="F25" s="1"/>
  <c r="E29"/>
  <c r="E25" s="1"/>
  <c r="D28"/>
  <c r="D27"/>
  <c r="D22"/>
  <c r="H21"/>
  <c r="D21" s="1"/>
  <c r="D20"/>
  <c r="D19"/>
  <c r="D18"/>
  <c r="D17"/>
  <c r="D16"/>
  <c r="D15"/>
  <c r="D14"/>
  <c r="D13"/>
  <c r="F12"/>
  <c r="E12"/>
  <c r="H21" i="19"/>
  <c r="D75" i="20" l="1"/>
  <c r="E95"/>
  <c r="I95"/>
  <c r="G95"/>
  <c r="G122" s="1"/>
  <c r="H12"/>
  <c r="I35"/>
  <c r="I23" s="1"/>
  <c r="I121" s="1"/>
  <c r="H60"/>
  <c r="H35" s="1"/>
  <c r="H23" s="1"/>
  <c r="H122" s="1"/>
  <c r="F95"/>
  <c r="H95"/>
  <c r="D65" i="21"/>
  <c r="D60" s="1"/>
  <c r="D103"/>
  <c r="E95"/>
  <c r="I95"/>
  <c r="G95"/>
  <c r="I35"/>
  <c r="I23" s="1"/>
  <c r="I121" s="1"/>
  <c r="F35"/>
  <c r="F23" s="1"/>
  <c r="D40"/>
  <c r="G35" i="20"/>
  <c r="E51"/>
  <c r="E35" s="1"/>
  <c r="E23" s="1"/>
  <c r="D25" i="21"/>
  <c r="G35"/>
  <c r="G23" s="1"/>
  <c r="G122" s="1"/>
  <c r="D75"/>
  <c r="F95"/>
  <c r="F35" i="20"/>
  <c r="F23" s="1"/>
  <c r="F121" s="1"/>
  <c r="H12" i="21"/>
  <c r="D12" s="1"/>
  <c r="H35"/>
  <c r="H23" s="1"/>
  <c r="D51"/>
  <c r="D84"/>
  <c r="D82" s="1"/>
  <c r="D95"/>
  <c r="E23"/>
  <c r="D40" i="20"/>
  <c r="D60"/>
  <c r="D84"/>
  <c r="D82" s="1"/>
  <c r="G23"/>
  <c r="D103"/>
  <c r="D95" s="1"/>
  <c r="D51"/>
  <c r="E124" i="21"/>
  <c r="D12" i="20"/>
  <c r="D25"/>
  <c r="F121" i="21" l="1"/>
  <c r="E122"/>
  <c r="F122"/>
  <c r="D35" i="20"/>
  <c r="D35" i="21"/>
  <c r="H122"/>
  <c r="E124" i="20"/>
  <c r="E122"/>
  <c r="D23"/>
  <c r="F122"/>
  <c r="D23" i="21" l="1"/>
  <c r="D122" i="20"/>
  <c r="D122" i="21" l="1"/>
  <c r="H65" i="19"/>
  <c r="D65" s="1"/>
  <c r="E12"/>
  <c r="E60"/>
  <c r="F60"/>
  <c r="G60"/>
  <c r="I60"/>
  <c r="D72"/>
  <c r="D71"/>
  <c r="D119"/>
  <c r="D118"/>
  <c r="D117"/>
  <c r="D116"/>
  <c r="D115"/>
  <c r="D114"/>
  <c r="D113"/>
  <c r="D112"/>
  <c r="D111"/>
  <c r="D110"/>
  <c r="D109"/>
  <c r="D108"/>
  <c r="D107"/>
  <c r="I103"/>
  <c r="H103"/>
  <c r="G103"/>
  <c r="F103"/>
  <c r="E103"/>
  <c r="D100"/>
  <c r="D97" s="1"/>
  <c r="I97"/>
  <c r="H97"/>
  <c r="G97"/>
  <c r="F97"/>
  <c r="E97"/>
  <c r="D94"/>
  <c r="D93"/>
  <c r="D92"/>
  <c r="D91"/>
  <c r="D90"/>
  <c r="D89"/>
  <c r="D88"/>
  <c r="D87"/>
  <c r="D86"/>
  <c r="I84"/>
  <c r="I82" s="1"/>
  <c r="H84"/>
  <c r="H82" s="1"/>
  <c r="G84"/>
  <c r="G82" s="1"/>
  <c r="F84"/>
  <c r="F82" s="1"/>
  <c r="E84"/>
  <c r="E82" s="1"/>
  <c r="D81"/>
  <c r="D80"/>
  <c r="D79"/>
  <c r="D78"/>
  <c r="D76"/>
  <c r="I75"/>
  <c r="H75"/>
  <c r="G75"/>
  <c r="F75"/>
  <c r="E75"/>
  <c r="D70"/>
  <c r="D69"/>
  <c r="D68"/>
  <c r="D67"/>
  <c r="D66"/>
  <c r="D64"/>
  <c r="D63"/>
  <c r="D62"/>
  <c r="D61"/>
  <c r="D59"/>
  <c r="D58"/>
  <c r="D57"/>
  <c r="D56"/>
  <c r="D55"/>
  <c r="E54"/>
  <c r="E51" s="1"/>
  <c r="D53"/>
  <c r="I51"/>
  <c r="H51"/>
  <c r="G51"/>
  <c r="F51"/>
  <c r="D50"/>
  <c r="D49"/>
  <c r="D48"/>
  <c r="D47"/>
  <c r="D46"/>
  <c r="D45"/>
  <c r="D44"/>
  <c r="D43"/>
  <c r="D42"/>
  <c r="I40"/>
  <c r="H40"/>
  <c r="G40"/>
  <c r="F40"/>
  <c r="E40"/>
  <c r="D39"/>
  <c r="D38"/>
  <c r="D34"/>
  <c r="D33"/>
  <c r="D32"/>
  <c r="D29" s="1"/>
  <c r="I29"/>
  <c r="I25" s="1"/>
  <c r="H29"/>
  <c r="H25" s="1"/>
  <c r="G29"/>
  <c r="G25" s="1"/>
  <c r="F29"/>
  <c r="F25" s="1"/>
  <c r="E29"/>
  <c r="E25" s="1"/>
  <c r="D28"/>
  <c r="D27"/>
  <c r="D22"/>
  <c r="H12"/>
  <c r="D20"/>
  <c r="D19"/>
  <c r="D18"/>
  <c r="D17"/>
  <c r="D16"/>
  <c r="D15"/>
  <c r="D14"/>
  <c r="D13"/>
  <c r="F12"/>
  <c r="F95" l="1"/>
  <c r="F35"/>
  <c r="F23" s="1"/>
  <c r="D60"/>
  <c r="D75"/>
  <c r="E35"/>
  <c r="E23" s="1"/>
  <c r="I35"/>
  <c r="I23" s="1"/>
  <c r="I121" s="1"/>
  <c r="G95"/>
  <c r="E95"/>
  <c r="G16" i="7" s="1"/>
  <c r="I95" i="19"/>
  <c r="G35"/>
  <c r="G23" s="1"/>
  <c r="D12"/>
  <c r="H95"/>
  <c r="J16" i="7" s="1"/>
  <c r="D103" i="19"/>
  <c r="D95" s="1"/>
  <c r="D84"/>
  <c r="D82" s="1"/>
  <c r="H60"/>
  <c r="D40"/>
  <c r="D25"/>
  <c r="D120"/>
  <c r="D21"/>
  <c r="D54"/>
  <c r="D51" s="1"/>
  <c r="F18" i="7"/>
  <c r="G122" i="19" l="1"/>
  <c r="F122"/>
  <c r="F121"/>
  <c r="D35"/>
  <c r="H35"/>
  <c r="H23" s="1"/>
  <c r="E124"/>
  <c r="E122"/>
  <c r="E121"/>
  <c r="E120" i="20" s="1"/>
  <c r="C51" i="16"/>
  <c r="C64"/>
  <c r="C46"/>
  <c r="C15"/>
  <c r="C14"/>
  <c r="C13"/>
  <c r="C7"/>
  <c r="E121" i="20" l="1"/>
  <c r="E120" i="21" s="1"/>
  <c r="D23" i="19"/>
  <c r="D122" s="1"/>
  <c r="H122"/>
  <c r="H121"/>
  <c r="H120" i="20" s="1"/>
  <c r="H121" s="1"/>
  <c r="H120" i="21" s="1"/>
  <c r="H121" s="1"/>
  <c r="E15" i="7"/>
  <c r="F15"/>
  <c r="D15"/>
  <c r="D120" i="21" l="1"/>
  <c r="D121" s="1"/>
  <c r="E121"/>
  <c r="D120" i="20"/>
  <c r="D121" s="1"/>
  <c r="D121" i="19"/>
  <c r="I14" i="7"/>
  <c r="H14"/>
  <c r="K14"/>
  <c r="L14"/>
  <c r="E14" l="1"/>
  <c r="F14"/>
  <c r="J14"/>
  <c r="D16"/>
  <c r="G14"/>
  <c r="D14" l="1"/>
</calcChain>
</file>

<file path=xl/sharedStrings.xml><?xml version="1.0" encoding="utf-8"?>
<sst xmlns="http://schemas.openxmlformats.org/spreadsheetml/2006/main" count="906" uniqueCount="342">
  <si>
    <t>в том числе:</t>
  </si>
  <si>
    <t>Таблица 1</t>
  </si>
  <si>
    <t xml:space="preserve"> Показатели финансового состояния учреждения </t>
  </si>
  <si>
    <t>(последнюю отчетную дату)</t>
  </si>
  <si>
    <t>№ п/п</t>
  </si>
  <si>
    <t>Наименование показателя</t>
  </si>
  <si>
    <t>Сумма, тыс. руб.</t>
  </si>
  <si>
    <t>Нефинансовые активы, всего:</t>
  </si>
  <si>
    <t>из них:</t>
  </si>
  <si>
    <t>1.1.</t>
  </si>
  <si>
    <t>Недвижимое имущество, всего:</t>
  </si>
  <si>
    <t>в том числе: остаточная стоимость</t>
  </si>
  <si>
    <t>1.2.</t>
  </si>
  <si>
    <t>Особо ценное движимое имущество, всего:</t>
  </si>
  <si>
    <t>1.3.</t>
  </si>
  <si>
    <t>Иное движимое имущество, всего:</t>
  </si>
  <si>
    <t xml:space="preserve">в том числе остаточная стоимость </t>
  </si>
  <si>
    <t>Финансовые активы, всего:</t>
  </si>
  <si>
    <t>2.1.</t>
  </si>
  <si>
    <t>Денежные средства учреждения, всего:</t>
  </si>
  <si>
    <t>денежные средства учреждения на счетах</t>
  </si>
  <si>
    <t>иные финансовые инструменты</t>
  </si>
  <si>
    <t>2.2.</t>
  </si>
  <si>
    <t>Дебиторская задолженность по доходам</t>
  </si>
  <si>
    <t>2.3.</t>
  </si>
  <si>
    <r>
      <t>Дебиторская задолженность по расходам за счет средств бюджета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городского округа город Уфа Республики Башкортостан, всего:</t>
    </r>
  </si>
  <si>
    <t>по выданным авансам на услуги связи</t>
  </si>
  <si>
    <t>по выданным авансам на транспортные услуги</t>
  </si>
  <si>
    <t>по выданным авансам на коммунальные услуги</t>
  </si>
  <si>
    <t>по выданным авансам на услуги по содержанию имущества</t>
  </si>
  <si>
    <t>по выданным авансам на прочие услуги</t>
  </si>
  <si>
    <t>по выданным авансам на приобретение основных средств</t>
  </si>
  <si>
    <t>по выданным авансам на приобретение нематериальных активов</t>
  </si>
  <si>
    <t>по выданным авансам на приобретение непроизведенных активов</t>
  </si>
  <si>
    <t>по выданным авансам на приобретение материальных запасов</t>
  </si>
  <si>
    <t>по выданным авансам на прочие расходы</t>
  </si>
  <si>
    <t>2.4.</t>
  </si>
  <si>
    <t>Дебиторская задолженность по расходам за счет доходов, полученных от приносящей доход деятельности, всего:</t>
  </si>
  <si>
    <t>Обязательства, всего</t>
  </si>
  <si>
    <t>3.1.</t>
  </si>
  <si>
    <t>Просроченная кредиторская задолженность</t>
  </si>
  <si>
    <t>3.2.</t>
  </si>
  <si>
    <t>Кредиторская задолженность по расчетам с поставщиками и подрядчиками за счет средств бюджета городского округа город Уфа Республики Башкортостан, всего</t>
  </si>
  <si>
    <t>по начислениям на выплаты по оплате труда</t>
  </si>
  <si>
    <t>по оплате услуг связи</t>
  </si>
  <si>
    <t>по оплате транспортных услуг</t>
  </si>
  <si>
    <t>по оплате коммунальных услуг</t>
  </si>
  <si>
    <t>по оплате услуг по содержанию имущества</t>
  </si>
  <si>
    <t>по оплате прочих услуг</t>
  </si>
  <si>
    <t>по приобретению основных средств</t>
  </si>
  <si>
    <t>по приобретению нематериальных активов</t>
  </si>
  <si>
    <t>по приобретению непроизведенных активов</t>
  </si>
  <si>
    <t>по приобретению материальных запасов</t>
  </si>
  <si>
    <t>по оплате прочих расходов</t>
  </si>
  <si>
    <t>по платежам в бюджет</t>
  </si>
  <si>
    <t xml:space="preserve">по прочим расчетам с кредиторами  </t>
  </si>
  <si>
    <t>3.3.</t>
  </si>
  <si>
    <t>Кредиторская задолженность по расчетам с поставщиками и подрядчиками за счет доходов, полученных от приносящей доход деятельности, всего:</t>
  </si>
  <si>
    <t>по прочим расчетам с кредиторами</t>
  </si>
  <si>
    <t>Таблица 2</t>
  </si>
  <si>
    <t xml:space="preserve"> Показатели по поступлениям и выплатам учреждения</t>
  </si>
  <si>
    <t>Код строки</t>
  </si>
  <si>
    <t>Код по бюджетной классификации   Российской Федерации</t>
  </si>
  <si>
    <t>(раздел, подраздел, целевая статья, вид расходов, КОСГУ)</t>
  </si>
  <si>
    <t>всего</t>
  </si>
  <si>
    <t>субсидия на финансовое обеспечение выполнения муниципального задания</t>
  </si>
  <si>
    <t>субсидии на иные цели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</si>
  <si>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</si>
  <si>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</si>
  <si>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</si>
  <si>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 xml:space="preserve">Поступления от доходов, всего:      </t>
  </si>
  <si>
    <t>х</t>
  </si>
  <si>
    <t xml:space="preserve">в том числе: доходы от собственности            </t>
  </si>
  <si>
    <t>доходы от оказания  услуг, работ</t>
  </si>
  <si>
    <t xml:space="preserve">доходы от штрафов, пеней, иных сумм принудительного изъятия   </t>
  </si>
  <si>
    <t xml:space="preserve">безвозмездные поступления от наднациональных организаций, правительств иностранных государств, международных финансовых организаций    </t>
  </si>
  <si>
    <t>иные субсидии, предоставленные из бюджета</t>
  </si>
  <si>
    <t xml:space="preserve">прочие доходы </t>
  </si>
  <si>
    <t>доходы от операций с активами</t>
  </si>
  <si>
    <t>в том числе на:</t>
  </si>
  <si>
    <t>выплаты персоналу всего:</t>
  </si>
  <si>
    <t xml:space="preserve">из них:  </t>
  </si>
  <si>
    <t xml:space="preserve">заработная плата         </t>
  </si>
  <si>
    <t>прочие выплаты, всего:</t>
  </si>
  <si>
    <t>выплаты специалистам, проживающим и работающим в сельской местности и рабочих поселках</t>
  </si>
  <si>
    <t>другие выплаты</t>
  </si>
  <si>
    <t xml:space="preserve">оплата работ, услуг, </t>
  </si>
  <si>
    <t xml:space="preserve">всего                    </t>
  </si>
  <si>
    <t xml:space="preserve">из них: </t>
  </si>
  <si>
    <t xml:space="preserve">услуги связи             </t>
  </si>
  <si>
    <t xml:space="preserve">транспортные услуги  </t>
  </si>
  <si>
    <t xml:space="preserve">коммунальные услуги      </t>
  </si>
  <si>
    <t>в том числе</t>
  </si>
  <si>
    <t>оплата услуг печного отопления</t>
  </si>
  <si>
    <t>оплата услуг горячего водоснабжения</t>
  </si>
  <si>
    <t>оплата услуг холодного водоснабжения</t>
  </si>
  <si>
    <t>оплата услуг канализации, ассенизации, водоотведения</t>
  </si>
  <si>
    <t>другие расходы по оплате коммунальных услуг</t>
  </si>
  <si>
    <t>текущий ремонт (ремонт)</t>
  </si>
  <si>
    <t>капитальный ремонт</t>
  </si>
  <si>
    <t>противопожарные мероприятия, связанные с содержанием имущества</t>
  </si>
  <si>
    <t>пусконаладочные работы</t>
  </si>
  <si>
    <t>другие расходы по содержанию имущества</t>
  </si>
  <si>
    <t xml:space="preserve">прочие работы, услуги    </t>
  </si>
  <si>
    <t>научно-исследовательские, опытно-конструкторские, услуги по типовому проектированию</t>
  </si>
  <si>
    <t>услуги по разработке схем территориального планирования, градостроительных и технических регламентов, градостроительное зонирование, планировке территорий</t>
  </si>
  <si>
    <t>проектно-изыскательные работы</t>
  </si>
  <si>
    <t>услуги по охране (в том числе вневедомственной и пожарной)</t>
  </si>
  <si>
    <t>услуги в области информационных технологий</t>
  </si>
  <si>
    <t>типографские работы, услуги</t>
  </si>
  <si>
    <t>медицинские услуги, и санитарно-эпидемиологические работы и услуги (не связанные с содержанием имущества)</t>
  </si>
  <si>
    <t>иные работы и услуги</t>
  </si>
  <si>
    <t xml:space="preserve">социальное обеспечение,  </t>
  </si>
  <si>
    <t xml:space="preserve">из них:                  </t>
  </si>
  <si>
    <t xml:space="preserve">пенсии, пособия, выплачивае­мые организациями сектора государственного управления               </t>
  </si>
  <si>
    <t>прочие расходы, всего</t>
  </si>
  <si>
    <t>уплата налогов (включаемых в состав расходов), государственных пошлин и сборов, разного рода платежей в бюджеты всех уровней</t>
  </si>
  <si>
    <t>уплата налогов, входящих в группу налога на имущества</t>
  </si>
  <si>
    <t>240.1.1</t>
  </si>
  <si>
    <t>уплата иных налогов</t>
  </si>
  <si>
    <t>240.1.2</t>
  </si>
  <si>
    <t>уплата штрафов, пеней за несвоевременную уплату налогов и сборов, экономические санкции</t>
  </si>
  <si>
    <t>240.1.3</t>
  </si>
  <si>
    <t>выплата стипендий</t>
  </si>
  <si>
    <t>возмещение убытков и вреда, судебных издержек</t>
  </si>
  <si>
    <t>выплата денежных компенсаций, надбавок, иных выплат</t>
  </si>
  <si>
    <t>иные расходы, относящиеся к прочим</t>
  </si>
  <si>
    <t xml:space="preserve">Расходы по приобретению нефинансовых активов, всего:           </t>
  </si>
  <si>
    <t>увеличение стоимости основных средств</t>
  </si>
  <si>
    <t>увеличение стоимости основных средств, осуществляемое в рамках бюджетных инвестиций</t>
  </si>
  <si>
    <t>иные расходы, связанные с увеличением стоимости основных средств</t>
  </si>
  <si>
    <t>увеличение стоимости нематериальных активов</t>
  </si>
  <si>
    <t>увеличение стоимости непроизведенных активов</t>
  </si>
  <si>
    <t>увеличение стоимости материальных запасов</t>
  </si>
  <si>
    <t>медикаменты и перевязочные средства</t>
  </si>
  <si>
    <t>продукты питания</t>
  </si>
  <si>
    <t>иные расходы, связанные с увеличением стоимости материальных запасов</t>
  </si>
  <si>
    <t xml:space="preserve">Поступление финансовых активов, всего:           </t>
  </si>
  <si>
    <t>увеличение остатков средств</t>
  </si>
  <si>
    <t>прочие поступления</t>
  </si>
  <si>
    <t>Выбытие финансовых активов, всего: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</si>
  <si>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</si>
  <si>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</si>
  <si>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</si>
  <si>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</si>
  <si>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УТВЕРЖДАЮ</t>
  </si>
  <si>
    <t xml:space="preserve">           </t>
  </si>
  <si>
    <t xml:space="preserve"> </t>
  </si>
  <si>
    <t>КОДЫ</t>
  </si>
  <si>
    <t>«___» ______________ 20 ___ г.</t>
  </si>
  <si>
    <t>Дата</t>
  </si>
  <si>
    <r>
      <t>Наименование муниципального учреждения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городского округа город Уфа Республики Башкортостан (подразделения) _______________________________________________________________________________</t>
    </r>
  </si>
  <si>
    <t>по ОКПО</t>
  </si>
  <si>
    <t>ИНН/КПП</t>
  </si>
  <si>
    <t>Единица измерения: руб.</t>
  </si>
  <si>
    <t xml:space="preserve">Наименование органа, осуществляющего функции и полномочия учредителя </t>
  </si>
  <si>
    <t>по ОКЕИ</t>
  </si>
  <si>
    <t xml:space="preserve">Руководитель  учреждения </t>
  </si>
  <si>
    <t>(подпись)</t>
  </si>
  <si>
    <t>(расшифровка подписи)</t>
  </si>
  <si>
    <t xml:space="preserve">        </t>
  </si>
  <si>
    <t xml:space="preserve">Администрации городского округа город Уфа </t>
  </si>
  <si>
    <t>Республики Башкортостан</t>
  </si>
  <si>
    <t>________________________ С.А. Степанов</t>
  </si>
  <si>
    <t>по ОКТМО</t>
  </si>
  <si>
    <t>Глава по БК</t>
  </si>
  <si>
    <t>по ОКВ</t>
  </si>
  <si>
    <t>Форма по ОКУД</t>
  </si>
  <si>
    <t>изменений</t>
  </si>
  <si>
    <t>Сведения о деятельности муниципального учреждения городского округа город Уфа Республики Башкортостан</t>
  </si>
  <si>
    <t xml:space="preserve"> Показатели выплат по расходом на закупку товаров, работ, услуг учреждения </t>
  </si>
  <si>
    <t>"_____"____________________201_ г.</t>
  </si>
  <si>
    <t>Год начала закупки</t>
  </si>
  <si>
    <t>Сумма выплат по расходам на закупку товаров, работ, услуг, руб. ( с точностью до двух знаков после запятой)</t>
  </si>
  <si>
    <t>всего на закупки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</si>
  <si>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</si>
  <si>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в соответствии с Федеральным законом от 5 апреля 2013 г. № 44-ФЗ " О контрактной системе в сфере закупок товаров, работ, услуг для обеспечения государственных и муниципальных нужд"</t>
  </si>
  <si>
    <t>Сумма, руб. (с точностью до двух знаков после запятой)</t>
  </si>
  <si>
    <t>Поступление</t>
  </si>
  <si>
    <t>Справочная информация</t>
  </si>
  <si>
    <t xml:space="preserve">Сумма, тыс. руб. </t>
  </si>
  <si>
    <t>Объем публичных обязательств, всего:</t>
  </si>
  <si>
    <t>_________________________</t>
  </si>
  <si>
    <t>(телефон)</t>
  </si>
  <si>
    <t>"_______________" _____________________________________ 20______г.</t>
  </si>
  <si>
    <t>Перечень услуг (работ), относящихся к основным видам деятельности учреждения, предоставление которых осуществляется за плату:</t>
  </si>
  <si>
    <t>приобретенного учреждением за счет доходов, полученных от иной приносящей доход деятельности:______</t>
  </si>
  <si>
    <t xml:space="preserve">Общая балансовая стоимость движимого муниципального имущества на дату составления Плана:______________ </t>
  </si>
  <si>
    <t>по Реестру</t>
  </si>
  <si>
    <t>Даты</t>
  </si>
  <si>
    <t>Цели деятельности муниципального учреждения :</t>
  </si>
  <si>
    <t>Виды деятельности муниципального учреждения:</t>
  </si>
  <si>
    <t>Общая балансовая стоимость недвижимого муниципального имущества на дату составления Плана, всего:</t>
  </si>
  <si>
    <t>приобретенного учреждением за счет выделенных собственником имущества учреждения средств:______</t>
  </si>
  <si>
    <t xml:space="preserve">Выплаты по расходам , всего:          </t>
  </si>
  <si>
    <t>0001</t>
  </si>
  <si>
    <t>1001</t>
  </si>
  <si>
    <t>010</t>
  </si>
  <si>
    <t>020</t>
  </si>
  <si>
    <t>030</t>
  </si>
  <si>
    <t>040</t>
  </si>
  <si>
    <t>Выплаты по расходам на закупку товаров, работ, услуг</t>
  </si>
  <si>
    <t>в том числе: на оплату контрактов, заключенных до начала очередного финансового года:</t>
  </si>
  <si>
    <t>на закупку товаров, работ, услуг по году начала закупки:</t>
  </si>
  <si>
    <t>Выбытие</t>
  </si>
  <si>
    <t>Таблица 3</t>
  </si>
  <si>
    <t>Таблица 4</t>
  </si>
  <si>
    <t>Объем средств, поступивших во временное распоряжение,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</si>
  <si>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</si>
  <si>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финансового обеспечения, руб. (с точностью до двух знаков после запятой):</t>
  </si>
  <si>
    <t>212.1</t>
  </si>
  <si>
    <t>212.2</t>
  </si>
  <si>
    <t>223.1</t>
  </si>
  <si>
    <t>223.2</t>
  </si>
  <si>
    <t>223.3</t>
  </si>
  <si>
    <t>223.4</t>
  </si>
  <si>
    <t>223.5</t>
  </si>
  <si>
    <t>223.6</t>
  </si>
  <si>
    <t>223.7</t>
  </si>
  <si>
    <t>223.8</t>
  </si>
  <si>
    <t>225.1</t>
  </si>
  <si>
    <t>225.2</t>
  </si>
  <si>
    <t>225.3</t>
  </si>
  <si>
    <t>225.4</t>
  </si>
  <si>
    <t>225.5</t>
  </si>
  <si>
    <t>225.6</t>
  </si>
  <si>
    <t>226.1</t>
  </si>
  <si>
    <t>226.2</t>
  </si>
  <si>
    <t>226.3</t>
  </si>
  <si>
    <t>226.4</t>
  </si>
  <si>
    <t>226.5</t>
  </si>
  <si>
    <t>226.6</t>
  </si>
  <si>
    <t>226.7</t>
  </si>
  <si>
    <t>226.8</t>
  </si>
  <si>
    <t>226.9</t>
  </si>
  <si>
    <t>240.1</t>
  </si>
  <si>
    <t>240.2</t>
  </si>
  <si>
    <t>240.3</t>
  </si>
  <si>
    <t>240.4</t>
  </si>
  <si>
    <t>240.5</t>
  </si>
  <si>
    <t>310.2</t>
  </si>
  <si>
    <t xml:space="preserve">Сведения о средствах, поступающих во временное распоряжение учреждения </t>
  </si>
  <si>
    <t>Главный бухгалтер</t>
  </si>
  <si>
    <t xml:space="preserve">                                                  М.П.</t>
  </si>
  <si>
    <t>310.1</t>
  </si>
  <si>
    <t>340.1</t>
  </si>
  <si>
    <t>340.2</t>
  </si>
  <si>
    <t>340.3</t>
  </si>
  <si>
    <t>\1102\778\04\Г\01\48300\611\241\</t>
  </si>
  <si>
    <t>\1102\778\04\Г\01\48300\111\211\</t>
  </si>
  <si>
    <t>\1102\778\04\Г\01\48300\119\213\</t>
  </si>
  <si>
    <t>\1102\778\04\Г\01\48300\244\222\</t>
  </si>
  <si>
    <t>\1102\778\04\Г\01\48300\244\223\</t>
  </si>
  <si>
    <t>\1102\778\04\Г\01\48300\244\223.1\</t>
  </si>
  <si>
    <t xml:space="preserve">начисления на выплаты по оплате труда </t>
  </si>
  <si>
    <t xml:space="preserve">арендная плата за       пользование имуществом    </t>
  </si>
  <si>
    <t xml:space="preserve">работы, услуги по содержанию имущества     </t>
  </si>
  <si>
    <t>\1102\778\04\Г\01\48300\244\223.8\</t>
  </si>
  <si>
    <t>\1102\778\04\Г\01\48300\244\223.7\</t>
  </si>
  <si>
    <t>\1102\778\04\Г\01\48300\244\223.6\</t>
  </si>
  <si>
    <t>\1102\778\04\Г\01\48300\244\223.5\</t>
  </si>
  <si>
    <t>\1102\778\04\Г\01\48300\244\223.4\</t>
  </si>
  <si>
    <t>\1102\778\04\Г\01\48300\244\223.3\</t>
  </si>
  <si>
    <t>\1102\778\04\Г\01\48300\244\224\</t>
  </si>
  <si>
    <t>\1102\778\04\Г\01\48300\244\225.1\</t>
  </si>
  <si>
    <t>\1102\778\04\Г\01\48300\244\225.2\</t>
  </si>
  <si>
    <t>\1102\778\04\Г\01\48300\244\225.6\</t>
  </si>
  <si>
    <t>226.10</t>
  </si>
  <si>
    <t>\1102\778\04\Г\01\48300\244\226.3\</t>
  </si>
  <si>
    <t>\1102\778\04\Г\01\48300\244\226.4\</t>
  </si>
  <si>
    <t>\1102\778\04\Г\01\48300\244\226.5\</t>
  </si>
  <si>
    <t>\1102\778\04\Г\01\48300\244\226.7\</t>
  </si>
  <si>
    <t>\1102\778\04\Г\01\48300\244\226.8\</t>
  </si>
  <si>
    <t>\1102\778\04\Г\01\48300\244\226.9\</t>
  </si>
  <si>
    <t>\1102\778\04\Г\01\48300\244\226.10\</t>
  </si>
  <si>
    <t xml:space="preserve">пособия по социальной помощи населению         </t>
  </si>
  <si>
    <t>\1102\778\04\Г\01\48300\244\223.2\</t>
  </si>
  <si>
    <t>\1102\778\04\Г\01\48300\244\225.4\</t>
  </si>
  <si>
    <t>Хурматуллин А.Ю.</t>
  </si>
  <si>
    <t>Муниципальное бюджетное учреждение  "Спортивная школа № 28" городского округа город Уфа Республики Башкортостан</t>
  </si>
  <si>
    <t>0273051212 /02730101</t>
  </si>
  <si>
    <t>73767790</t>
  </si>
  <si>
    <r>
      <t>Адрес фактического местонахождения муниципального учреждения городского округа город Уфа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Республики Башкортостан (подразделения)    г.Уфа, ул.Гвардейская, 46/2</t>
    </r>
  </si>
  <si>
    <t>Валиев Р.В.</t>
  </si>
  <si>
    <t>\1102\778\04\Г\01\48300\244\221\</t>
  </si>
  <si>
    <t>\1102\778\04\Г\01\48300\243\225.3\</t>
  </si>
  <si>
    <t xml:space="preserve">закрепленного собственником имущества за учреждением на праве оперативного управления: </t>
  </si>
  <si>
    <t xml:space="preserve">Управления по физической культуре и спорту </t>
  </si>
  <si>
    <t>Управление по физической культуре и спорту Администрации городского округа город Уфа Республики Башкортостан</t>
  </si>
  <si>
    <t>17 177 680,00руб.</t>
  </si>
  <si>
    <t>2 843 157,73руб.</t>
  </si>
  <si>
    <t>в том числе балансовая стоимость особо ценного движимого имущества: 634 212,48руб.</t>
  </si>
  <si>
    <t xml:space="preserve"> Реализация программ спортивной подготовки по следующим видам спорта:
- спортивный туризм;
- пауэрлифтинг;
- волейбол;
- художественная гимнастика;
- легкая атлетика;
- футбол;
- тхэквондо;
- спортивная акробатика;
- гребной слалом;
- шахматы;
- баскетбол;
- восточное боевое единоборство; 
- кикбоксинг;
- бокс;
- спорт глухих - волейбол (6 x 6).
</t>
  </si>
  <si>
    <t xml:space="preserve">Выполнение работ по организации и проведению спортивно-оздоровительного этапа.
 Выполнение работ по обеспечению участия спортсменов Учреждения в официальных спортивных мероприятиях.
 Реализация дополнительных общеобразовательных (общеразвивающих и предпрофессиональных) программ по видам спорта, указанным в п. 2.4.1.  
</t>
  </si>
  <si>
    <t>Организация и проведение групповых занятий по физической культуре и спорту, включая занятия в группах общей физической подготовки и на спортивно-оздоровительном этапе</t>
  </si>
  <si>
    <t>на 01 января 2018 г.</t>
  </si>
  <si>
    <t>Услуги по технической организации спортивно-оздоровительных занятий с предоставлением спортивных сооружений по адесу г. уфа, ул. Гвардейская, 46/2</t>
  </si>
  <si>
    <t xml:space="preserve"> реализация программ спортивной подготовки по видам культивируемым в Учреждении.
 развитие и популяризация видов спорта, культивируемых в Учреждении;
- беспечение функционирования системы отбора спортивного резерва, участие в спортивных мероприятиях;
- достижение определенного спортивного результата через программно-целевой характер деятельности;
- обеспечение необходимых условий для личностного развития, укрепления здоровья, приобретения знаний, умений и навыков в области физической культуры и спорта, формирование культуры здорового и безопасного образа жизни, выявление и отбор наиболее одаренных детей и подростков;
- участие в обеспечении функционирования системы планирования, организации и проведения спортивных мероприятий;
- обеспечение целенаправленной подготовки спортивного резерва для спортивных сборных команд муниципального образования, субъекта Российской Федерации, спортивных сборных команд Российской Федерации по видам спорта, культивируемым в Учреждении;
- организация и проведение тренировочных мероприятий на основе программ спортивной подготовки, финансовое обеспечение, материально-техническое обеспечение, в том числе, обеспечение спортивной экипировкой, спортивным оборудованием и инвентарем;
- обеспечение участия спортсменов в официальных спортивных мероприятиях;
- разработка программ спортивной подготовки по видам спорта, культивируемым в учреждении;
- разработка примерных программ для занятий физической культурой и спортом;
- составление индивидуальных планов спортивной подготовки;
- проведение мероприятий по спортивно-оздоровительной работе в форме проведения физкультурно-оздоровительных или спортивно-оздоровительных занятий.
</t>
  </si>
  <si>
    <t>\1102\778\04\Г\01\48300\853\292\</t>
  </si>
  <si>
    <t>2002</t>
  </si>
  <si>
    <t>2003</t>
  </si>
  <si>
    <t>2019</t>
  </si>
  <si>
    <t>2020</t>
  </si>
  <si>
    <t>Начальник</t>
  </si>
  <si>
    <t xml:space="preserve">План финансово-хозяйственной деятельности муниципального
учреждения городского округа город Уфа Республики Башкортостан
на  2019 год и на плановый период 2020 и 2021 годы
</t>
  </si>
  <si>
    <t xml:space="preserve"> на 01 января 201   г.</t>
  </si>
  <si>
    <t>на 2019  год</t>
  </si>
  <si>
    <r>
      <t>\1102\778\04\Г\01\48300\112\</t>
    </r>
    <r>
      <rPr>
        <sz val="11"/>
        <color rgb="FFFF0000"/>
        <rFont val="Times New Roman"/>
        <family val="1"/>
        <charset val="204"/>
      </rPr>
      <t>212</t>
    </r>
    <r>
      <rPr>
        <sz val="11"/>
        <color theme="1"/>
        <rFont val="Times New Roman"/>
        <family val="1"/>
        <charset val="204"/>
      </rPr>
      <t>\</t>
    </r>
  </si>
  <si>
    <t>оплата услуг предоставления тепловой энергии</t>
  </si>
  <si>
    <t>оплата услуг предоставления газа</t>
  </si>
  <si>
    <t>оплата услуг предоставления  электроэнергии</t>
  </si>
  <si>
    <t>Содержание нефинансовых активов в чистоте</t>
  </si>
  <si>
    <t>Услуги по организации питания</t>
  </si>
  <si>
    <t>Страхование</t>
  </si>
  <si>
    <t>\1102\778\04\Г\01\48300\244\227\</t>
  </si>
  <si>
    <t>\1102\778\04\Г\01\48300\112\226.10</t>
  </si>
  <si>
    <t>\1102\778\04\Г\01\48300\113\226.10\</t>
  </si>
  <si>
    <r>
      <t>\1102\778\04\Г\01\48300\321</t>
    </r>
    <r>
      <rPr>
        <sz val="11"/>
        <color rgb="FFFF0000"/>
        <rFont val="Times New Roman"/>
        <family val="1"/>
        <charset val="204"/>
      </rPr>
      <t>\264</t>
    </r>
    <r>
      <rPr>
        <sz val="11"/>
        <color theme="1"/>
        <rFont val="Times New Roman"/>
        <family val="1"/>
        <charset val="204"/>
      </rPr>
      <t>\</t>
    </r>
  </si>
  <si>
    <t>\1102\778\04\Г\01\48300\111\266\</t>
  </si>
  <si>
    <t>\1102\778\04\Г\01\48300\112\266\</t>
  </si>
  <si>
    <t>\1102\778\04\Г\01\48300\851\291\</t>
  </si>
  <si>
    <t>\1102\778\04\Г\01\48300\852\291\</t>
  </si>
  <si>
    <t>\1102\778\04\Г\01\48300\853\291\</t>
  </si>
  <si>
    <t>\1102\778\04\Г\01\48300\244\312\</t>
  </si>
  <si>
    <t>\1102\778\04\Г\01\48300\244\343.2\</t>
  </si>
  <si>
    <t>\1102\778\04\Г\01\48300\244\344\</t>
  </si>
  <si>
    <t>\1102\778\04\Г\01\48300\244\346\</t>
  </si>
  <si>
    <t>\1102\778\04\Г\01\48300\244\349\</t>
  </si>
  <si>
    <t>на 2020  год</t>
  </si>
  <si>
    <t>на 2021  год</t>
  </si>
  <si>
    <t>\1102\778\04\Г\01\48300\244\228\</t>
  </si>
  <si>
    <t>Услуги, работы для целей капитальных вложений</t>
  </si>
  <si>
    <t>\3000000004\778\0000\121</t>
  </si>
  <si>
    <t xml:space="preserve">\3000000004\778\0000\131 </t>
  </si>
  <si>
    <t xml:space="preserve">\3000000004\778\0000\135 </t>
  </si>
  <si>
    <t>\3000000004\778\0183\189</t>
  </si>
  <si>
    <t>на ____________________________________2019г.</t>
  </si>
  <si>
    <t>на 2019 г. очередной финансовый год</t>
  </si>
  <si>
    <t>на 2020 г.                          1-ый год планового периода</t>
  </si>
  <si>
    <t>на 2021 г.                    2-ой год планового периода</t>
  </si>
  <si>
    <t>2001</t>
  </si>
  <si>
    <t>2021</t>
  </si>
</sst>
</file>

<file path=xl/styles.xml><?xml version="1.0" encoding="utf-8"?>
<styleSheet xmlns="http://schemas.openxmlformats.org/spreadsheetml/2006/main">
  <numFmts count="1">
    <numFmt numFmtId="164" formatCode="#,##0.000"/>
  </numFmts>
  <fonts count="1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4"/>
      <color theme="1"/>
      <name val="Calibri"/>
      <family val="2"/>
      <scheme val="minor"/>
    </font>
    <font>
      <b/>
      <u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left" vertical="center" indent="15"/>
    </xf>
    <xf numFmtId="0" fontId="9" fillId="0" borderId="0" xfId="0" applyFont="1"/>
    <xf numFmtId="0" fontId="10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14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/>
    <xf numFmtId="0" fontId="0" fillId="2" borderId="0" xfId="0" applyFill="1"/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6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0" xfId="0" applyFont="1" applyBorder="1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5" fillId="0" borderId="0" xfId="0" applyFont="1"/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0" fillId="0" borderId="0" xfId="0" applyFill="1"/>
    <xf numFmtId="0" fontId="6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0" fillId="0" borderId="17" xfId="0" applyBorder="1"/>
    <xf numFmtId="0" fontId="5" fillId="3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4" fontId="4" fillId="0" borderId="4" xfId="0" applyNumberFormat="1" applyFont="1" applyBorder="1" applyAlignment="1">
      <alignment horizontal="center" vertical="center" wrapText="1"/>
    </xf>
    <xf numFmtId="4" fontId="10" fillId="0" borderId="0" xfId="0" applyNumberFormat="1" applyFont="1"/>
    <xf numFmtId="0" fontId="13" fillId="0" borderId="0" xfId="0" applyFont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164" fontId="0" fillId="2" borderId="0" xfId="0" applyNumberFormat="1" applyFill="1"/>
    <xf numFmtId="164" fontId="1" fillId="2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" fontId="5" fillId="0" borderId="2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10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4" fontId="1" fillId="0" borderId="13" xfId="0" applyNumberFormat="1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4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" fillId="0" borderId="19" xfId="0" applyFont="1" applyBorder="1" applyAlignment="1">
      <alignment horizontal="left" vertical="top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view="pageBreakPreview" zoomScale="80" zoomScaleNormal="100" zoomScaleSheetLayoutView="80" workbookViewId="0">
      <selection activeCell="A17" sqref="A17:J17"/>
    </sheetView>
  </sheetViews>
  <sheetFormatPr defaultRowHeight="15"/>
  <cols>
    <col min="1" max="1" width="13.28515625" customWidth="1"/>
    <col min="6" max="6" width="20" customWidth="1"/>
    <col min="7" max="7" width="14" customWidth="1"/>
    <col min="8" max="8" width="14.42578125" customWidth="1"/>
    <col min="9" max="9" width="17" customWidth="1"/>
    <col min="10" max="10" width="13.140625" customWidth="1"/>
    <col min="13" max="13" width="7.28515625" customWidth="1"/>
    <col min="14" max="14" width="19.42578125" customWidth="1"/>
  </cols>
  <sheetData>
    <row r="1" spans="1:15" ht="18.75">
      <c r="J1" s="119" t="s">
        <v>145</v>
      </c>
      <c r="K1" s="119"/>
      <c r="L1" s="119"/>
      <c r="M1" s="25"/>
      <c r="N1" s="25"/>
    </row>
    <row r="2" spans="1:15" ht="18.75">
      <c r="J2" s="126" t="s">
        <v>303</v>
      </c>
      <c r="K2" s="126"/>
      <c r="L2" s="126"/>
      <c r="M2" s="126"/>
      <c r="N2" s="127"/>
    </row>
    <row r="3" spans="1:15" ht="18.75">
      <c r="J3" s="24" t="s">
        <v>287</v>
      </c>
      <c r="K3" s="25"/>
      <c r="L3" s="13"/>
      <c r="M3" s="25"/>
      <c r="N3" s="25"/>
      <c r="O3" s="14"/>
    </row>
    <row r="4" spans="1:15" ht="18.75">
      <c r="J4" s="118" t="s">
        <v>161</v>
      </c>
      <c r="K4" s="118"/>
      <c r="L4" s="118"/>
      <c r="M4" s="118"/>
      <c r="N4" s="118"/>
      <c r="O4" s="14"/>
    </row>
    <row r="5" spans="1:15" ht="18.75">
      <c r="J5" s="24" t="s">
        <v>162</v>
      </c>
      <c r="K5" s="24"/>
      <c r="L5" s="24"/>
      <c r="M5" s="24"/>
      <c r="N5" s="24"/>
      <c r="O5" s="14"/>
    </row>
    <row r="6" spans="1:15" ht="18.75">
      <c r="J6" s="119" t="s">
        <v>163</v>
      </c>
      <c r="K6" s="119"/>
      <c r="L6" s="119"/>
      <c r="M6" s="119"/>
      <c r="N6" s="119"/>
      <c r="O6" s="14"/>
    </row>
    <row r="7" spans="1:15" ht="18.75">
      <c r="J7" s="124"/>
      <c r="K7" s="124"/>
      <c r="L7" s="124"/>
      <c r="M7" s="25"/>
      <c r="N7" s="21" t="s">
        <v>146</v>
      </c>
      <c r="O7" s="14"/>
    </row>
    <row r="8" spans="1:15" ht="18.75">
      <c r="H8" t="s">
        <v>147</v>
      </c>
      <c r="I8" t="s">
        <v>147</v>
      </c>
      <c r="J8" s="26" t="s">
        <v>171</v>
      </c>
      <c r="K8" s="26"/>
      <c r="L8" s="26"/>
      <c r="M8" s="25"/>
      <c r="N8" s="25"/>
    </row>
    <row r="9" spans="1:15">
      <c r="L9" s="15"/>
    </row>
    <row r="11" spans="1:15" ht="60.75" customHeight="1">
      <c r="B11" s="120" t="s">
        <v>304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</row>
    <row r="12" spans="1:15" ht="19.5" thickBot="1">
      <c r="H12" s="20"/>
      <c r="L12" s="1"/>
      <c r="M12" s="1"/>
      <c r="N12" s="16" t="s">
        <v>148</v>
      </c>
    </row>
    <row r="13" spans="1:15" ht="19.5" thickBot="1">
      <c r="F13" s="135" t="s">
        <v>149</v>
      </c>
      <c r="G13" s="135"/>
      <c r="H13" s="135"/>
      <c r="I13" s="135"/>
      <c r="K13" s="122" t="s">
        <v>167</v>
      </c>
      <c r="L13" s="122"/>
      <c r="M13" s="123"/>
      <c r="N13" s="17"/>
    </row>
    <row r="14" spans="1:15" ht="19.5" thickBot="1">
      <c r="K14" s="25"/>
      <c r="L14" s="12" t="s">
        <v>150</v>
      </c>
      <c r="M14" s="1"/>
      <c r="N14" s="27"/>
    </row>
    <row r="15" spans="1:15" ht="19.5" thickBot="1">
      <c r="K15" s="124" t="s">
        <v>152</v>
      </c>
      <c r="L15" s="124"/>
      <c r="M15" s="125"/>
      <c r="N15" s="80" t="s">
        <v>281</v>
      </c>
    </row>
    <row r="16" spans="1:15" ht="35.25" customHeight="1" thickBot="1">
      <c r="A16" s="128" t="s">
        <v>151</v>
      </c>
      <c r="B16" s="129"/>
      <c r="C16" s="129"/>
      <c r="D16" s="129"/>
      <c r="E16" s="129"/>
      <c r="F16" s="129"/>
      <c r="G16" s="129"/>
      <c r="H16" s="129"/>
      <c r="I16" s="129"/>
      <c r="J16" s="18"/>
      <c r="K16" s="131" t="s">
        <v>188</v>
      </c>
      <c r="L16" s="131"/>
      <c r="M16" s="132"/>
      <c r="N16" s="17"/>
    </row>
    <row r="17" spans="1:14" ht="62.25" customHeight="1">
      <c r="A17" s="130" t="s">
        <v>279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1" t="s">
        <v>189</v>
      </c>
      <c r="L17" s="131"/>
      <c r="M17" s="132"/>
      <c r="N17" s="133"/>
    </row>
    <row r="18" spans="1:14" ht="19.5" thickBot="1">
      <c r="A18" s="1" t="s">
        <v>153</v>
      </c>
      <c r="B18" s="119" t="s">
        <v>280</v>
      </c>
      <c r="C18" s="119"/>
      <c r="D18" s="119"/>
      <c r="E18" s="119"/>
      <c r="F18" s="119"/>
      <c r="G18" s="119"/>
      <c r="K18" s="124" t="s">
        <v>168</v>
      </c>
      <c r="L18" s="124"/>
      <c r="M18" s="125"/>
      <c r="N18" s="134"/>
    </row>
    <row r="19" spans="1:14" ht="19.5" thickBot="1">
      <c r="A19" s="1" t="s">
        <v>154</v>
      </c>
      <c r="K19" s="124" t="s">
        <v>164</v>
      </c>
      <c r="L19" s="124"/>
      <c r="M19" s="125"/>
      <c r="N19" s="60">
        <v>80701000</v>
      </c>
    </row>
    <row r="20" spans="1:14" ht="19.5" thickBot="1">
      <c r="A20" s="128" t="s">
        <v>155</v>
      </c>
      <c r="B20" s="129"/>
      <c r="C20" s="129"/>
      <c r="D20" s="129"/>
      <c r="E20" s="129"/>
      <c r="F20" s="129"/>
      <c r="G20" s="129"/>
      <c r="H20" s="129"/>
      <c r="I20" s="129"/>
      <c r="K20" s="124" t="s">
        <v>165</v>
      </c>
      <c r="L20" s="124"/>
      <c r="M20" s="125"/>
      <c r="N20" s="60">
        <v>778</v>
      </c>
    </row>
    <row r="21" spans="1:14" ht="39.75" customHeight="1" thickBot="1">
      <c r="A21" s="136" t="s">
        <v>288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24" t="s">
        <v>156</v>
      </c>
      <c r="L21" s="124"/>
      <c r="M21" s="125"/>
      <c r="N21" s="60">
        <v>383</v>
      </c>
    </row>
    <row r="22" spans="1:14" ht="19.5" thickBot="1">
      <c r="A22" s="1"/>
      <c r="K22" s="25"/>
      <c r="L22" s="12" t="s">
        <v>166</v>
      </c>
      <c r="M22" s="1"/>
      <c r="N22" s="60">
        <v>643</v>
      </c>
    </row>
    <row r="23" spans="1:14" ht="39.75" customHeight="1">
      <c r="A23" s="117" t="s">
        <v>282</v>
      </c>
      <c r="B23" s="117"/>
      <c r="C23" s="117"/>
      <c r="D23" s="117"/>
      <c r="E23" s="117"/>
      <c r="F23" s="117"/>
      <c r="G23" s="117"/>
      <c r="H23" s="117"/>
      <c r="I23" s="117"/>
      <c r="J23" s="117"/>
      <c r="K23" s="25"/>
      <c r="L23" s="25"/>
      <c r="M23" s="25"/>
    </row>
  </sheetData>
  <mergeCells count="22">
    <mergeCell ref="K20:M20"/>
    <mergeCell ref="K21:M21"/>
    <mergeCell ref="N17:N18"/>
    <mergeCell ref="F13:I13"/>
    <mergeCell ref="A20:I20"/>
    <mergeCell ref="A21:J21"/>
    <mergeCell ref="A23:J23"/>
    <mergeCell ref="J4:N4"/>
    <mergeCell ref="J1:L1"/>
    <mergeCell ref="B11:M11"/>
    <mergeCell ref="K13:M13"/>
    <mergeCell ref="K15:M15"/>
    <mergeCell ref="J2:N2"/>
    <mergeCell ref="J6:N6"/>
    <mergeCell ref="J7:L7"/>
    <mergeCell ref="A16:I16"/>
    <mergeCell ref="A17:J17"/>
    <mergeCell ref="B18:G18"/>
    <mergeCell ref="K16:M16"/>
    <mergeCell ref="K17:M17"/>
    <mergeCell ref="K18:M18"/>
    <mergeCell ref="K19:M1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21"/>
  <sheetViews>
    <sheetView view="pageBreakPreview" zoomScale="90" zoomScaleNormal="100" zoomScaleSheetLayoutView="90" workbookViewId="0">
      <selection activeCell="X4" sqref="X4"/>
    </sheetView>
  </sheetViews>
  <sheetFormatPr defaultColWidth="9.140625" defaultRowHeight="15"/>
  <cols>
    <col min="1" max="1" width="8.85546875" style="31" customWidth="1"/>
    <col min="2" max="12" width="9.140625" style="31"/>
    <col min="13" max="13" width="9.140625" style="31" customWidth="1"/>
    <col min="14" max="14" width="2.42578125" style="31" customWidth="1"/>
    <col min="15" max="16384" width="9.140625" style="31"/>
  </cols>
  <sheetData>
    <row r="1" spans="1:31" ht="46.5" customHeight="1">
      <c r="A1" s="143" t="s">
        <v>169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1">
      <c r="A2" s="19"/>
    </row>
    <row r="3" spans="1:31" ht="18.75">
      <c r="A3" s="144" t="s">
        <v>190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81"/>
      <c r="P3" s="8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408.75" customHeight="1">
      <c r="A4" s="145" t="s">
        <v>297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"/>
      <c r="P4" s="1"/>
      <c r="Q4" s="1"/>
      <c r="R4" s="1"/>
      <c r="S4" s="1"/>
      <c r="T4" s="1"/>
    </row>
    <row r="5" spans="1:31" ht="48.75" customHeight="1">
      <c r="A5" s="144" t="s">
        <v>191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330.75" customHeight="1">
      <c r="A6" s="145" t="s">
        <v>292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</row>
    <row r="7" spans="1:31" ht="114.75" customHeight="1">
      <c r="A7" s="147" t="s">
        <v>293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</row>
    <row r="8" spans="1:31" ht="40.5" customHeight="1">
      <c r="A8" s="144" t="s">
        <v>185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</row>
    <row r="9" spans="1:31" ht="36.75" customHeight="1">
      <c r="A9" s="144" t="s">
        <v>294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</row>
    <row r="10" spans="1:31" ht="54" customHeight="1">
      <c r="A10" s="144" t="s">
        <v>296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</row>
    <row r="11" spans="1:31" ht="18.75">
      <c r="A11" s="119" t="s">
        <v>192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</row>
    <row r="12" spans="1:31" ht="18.75">
      <c r="A12" s="137" t="s">
        <v>289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</row>
    <row r="13" spans="1:31" ht="18.75">
      <c r="A13" s="142" t="s">
        <v>0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</row>
    <row r="14" spans="1:31" ht="18.75">
      <c r="A14" s="137" t="s">
        <v>286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</row>
    <row r="15" spans="1:31" ht="18.75">
      <c r="A15" s="137" t="s">
        <v>193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</row>
    <row r="16" spans="1:31" ht="18.75">
      <c r="A16" s="137" t="s">
        <v>186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</row>
    <row r="17" spans="1:31" ht="18.7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</row>
    <row r="18" spans="1:31" ht="18.75">
      <c r="A18" s="1" t="s">
        <v>187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</row>
    <row r="19" spans="1:31" ht="18.75">
      <c r="A19" s="139" t="s">
        <v>290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</row>
    <row r="20" spans="1:31" ht="18.75">
      <c r="A20" s="119" t="s">
        <v>291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8.75">
      <c r="A21" s="141"/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</row>
  </sheetData>
  <mergeCells count="18">
    <mergeCell ref="A1:N1"/>
    <mergeCell ref="A3:N3"/>
    <mergeCell ref="A4:N4"/>
    <mergeCell ref="A10:N10"/>
    <mergeCell ref="A5:N5"/>
    <mergeCell ref="A6:N6"/>
    <mergeCell ref="A7:N7"/>
    <mergeCell ref="A9:N9"/>
    <mergeCell ref="A8:N8"/>
    <mergeCell ref="A16:N16"/>
    <mergeCell ref="A19:N19"/>
    <mergeCell ref="A20:N20"/>
    <mergeCell ref="A21:N21"/>
    <mergeCell ref="A11:N11"/>
    <mergeCell ref="A12:N12"/>
    <mergeCell ref="A13:N13"/>
    <mergeCell ref="A14:N14"/>
    <mergeCell ref="A15:N15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80"/>
  <sheetViews>
    <sheetView view="pageBreakPreview" zoomScale="84" zoomScaleNormal="100" zoomScaleSheetLayoutView="84" workbookViewId="0">
      <selection activeCell="C54" sqref="C54"/>
    </sheetView>
  </sheetViews>
  <sheetFormatPr defaultColWidth="9.140625" defaultRowHeight="15"/>
  <cols>
    <col min="1" max="1" width="9.140625" style="33"/>
    <col min="2" max="2" width="110.42578125" style="33" customWidth="1"/>
    <col min="3" max="3" width="21" style="82" customWidth="1"/>
    <col min="4" max="16384" width="9.140625" style="33"/>
  </cols>
  <sheetData>
    <row r="1" spans="1:3">
      <c r="A1" s="149" t="s">
        <v>1</v>
      </c>
      <c r="B1" s="149"/>
      <c r="C1" s="149"/>
    </row>
    <row r="2" spans="1:3" ht="18.75">
      <c r="A2" s="150" t="s">
        <v>2</v>
      </c>
      <c r="B2" s="150"/>
      <c r="C2" s="150"/>
    </row>
    <row r="3" spans="1:3" ht="18.75">
      <c r="A3" s="150" t="s">
        <v>295</v>
      </c>
      <c r="B3" s="150"/>
      <c r="C3" s="150"/>
    </row>
    <row r="4" spans="1:3" ht="18.75">
      <c r="A4" s="150" t="s">
        <v>3</v>
      </c>
      <c r="B4" s="150"/>
      <c r="C4" s="150"/>
    </row>
    <row r="5" spans="1:3" ht="19.5" thickBot="1">
      <c r="A5" s="34"/>
    </row>
    <row r="6" spans="1:3" ht="19.5" thickBot="1">
      <c r="A6" s="35" t="s">
        <v>4</v>
      </c>
      <c r="B6" s="36" t="s">
        <v>5</v>
      </c>
      <c r="C6" s="83" t="s">
        <v>6</v>
      </c>
    </row>
    <row r="7" spans="1:3" ht="19.5" thickBot="1">
      <c r="A7" s="37">
        <v>1</v>
      </c>
      <c r="B7" s="38" t="s">
        <v>7</v>
      </c>
      <c r="C7" s="86">
        <f>2510.52+17177.68+332.63</f>
        <v>20020.830000000002</v>
      </c>
    </row>
    <row r="8" spans="1:3" ht="19.5" thickBot="1">
      <c r="A8" s="37"/>
      <c r="B8" s="38" t="s">
        <v>8</v>
      </c>
      <c r="C8" s="87"/>
    </row>
    <row r="9" spans="1:3" ht="19.5" thickBot="1">
      <c r="A9" s="37" t="s">
        <v>9</v>
      </c>
      <c r="B9" s="38" t="s">
        <v>10</v>
      </c>
      <c r="C9" s="87">
        <v>17177.68</v>
      </c>
    </row>
    <row r="10" spans="1:3" ht="19.5" thickBot="1">
      <c r="A10" s="37"/>
      <c r="B10" s="38" t="s">
        <v>11</v>
      </c>
      <c r="C10" s="87">
        <v>17177.68</v>
      </c>
    </row>
    <row r="11" spans="1:3" ht="19.5" thickBot="1">
      <c r="A11" s="37" t="s">
        <v>12</v>
      </c>
      <c r="B11" s="38" t="s">
        <v>13</v>
      </c>
      <c r="C11" s="87">
        <v>634.21</v>
      </c>
    </row>
    <row r="12" spans="1:3" ht="19.5" thickBot="1">
      <c r="A12" s="37"/>
      <c r="B12" s="38" t="s">
        <v>11</v>
      </c>
      <c r="C12" s="87">
        <v>127.4</v>
      </c>
    </row>
    <row r="13" spans="1:3" ht="19.5" thickBot="1">
      <c r="A13" s="37" t="s">
        <v>14</v>
      </c>
      <c r="B13" s="38" t="s">
        <v>15</v>
      </c>
      <c r="C13" s="87">
        <f>1876.31+332.63</f>
        <v>2208.94</v>
      </c>
    </row>
    <row r="14" spans="1:3" ht="19.5" thickBot="1">
      <c r="A14" s="37"/>
      <c r="B14" s="38" t="s">
        <v>16</v>
      </c>
      <c r="C14" s="87">
        <f>4.78+332.63</f>
        <v>337.40999999999997</v>
      </c>
    </row>
    <row r="15" spans="1:3" ht="19.5" thickBot="1">
      <c r="A15" s="37">
        <v>2</v>
      </c>
      <c r="B15" s="38" t="s">
        <v>17</v>
      </c>
      <c r="C15" s="86">
        <f>154.79+2.86+0.6+81.78</f>
        <v>240.03</v>
      </c>
    </row>
    <row r="16" spans="1:3" ht="19.5" thickBot="1">
      <c r="A16" s="37"/>
      <c r="B16" s="38" t="s">
        <v>8</v>
      </c>
      <c r="C16" s="87"/>
    </row>
    <row r="17" spans="1:3" ht="19.5" thickBot="1">
      <c r="A17" s="37" t="s">
        <v>18</v>
      </c>
      <c r="B17" s="38" t="s">
        <v>19</v>
      </c>
      <c r="C17" s="87">
        <v>154.79</v>
      </c>
    </row>
    <row r="18" spans="1:3" ht="19.5" thickBot="1">
      <c r="A18" s="37"/>
      <c r="B18" s="38" t="s">
        <v>0</v>
      </c>
      <c r="C18" s="87"/>
    </row>
    <row r="19" spans="1:3" ht="19.5" thickBot="1">
      <c r="A19" s="37"/>
      <c r="B19" s="38" t="s">
        <v>20</v>
      </c>
      <c r="C19" s="87">
        <v>154.79</v>
      </c>
    </row>
    <row r="20" spans="1:3" ht="19.5" thickBot="1">
      <c r="A20" s="37"/>
      <c r="B20" s="38" t="s">
        <v>21</v>
      </c>
      <c r="C20" s="87"/>
    </row>
    <row r="21" spans="1:3" ht="19.5" thickBot="1">
      <c r="A21" s="37" t="s">
        <v>22</v>
      </c>
      <c r="B21" s="38" t="s">
        <v>23</v>
      </c>
      <c r="C21" s="87">
        <v>2.86</v>
      </c>
    </row>
    <row r="22" spans="1:3" ht="41.25" customHeight="1" thickBot="1">
      <c r="A22" s="37" t="s">
        <v>24</v>
      </c>
      <c r="B22" s="38" t="s">
        <v>25</v>
      </c>
      <c r="C22" s="87"/>
    </row>
    <row r="23" spans="1:3" ht="19.5" thickBot="1">
      <c r="A23" s="37"/>
      <c r="B23" s="38" t="s">
        <v>0</v>
      </c>
      <c r="C23" s="87"/>
    </row>
    <row r="24" spans="1:3" ht="19.5" thickBot="1">
      <c r="A24" s="37"/>
      <c r="B24" s="38" t="s">
        <v>26</v>
      </c>
      <c r="C24" s="87"/>
    </row>
    <row r="25" spans="1:3" ht="19.5" thickBot="1">
      <c r="A25" s="37"/>
      <c r="B25" s="38" t="s">
        <v>27</v>
      </c>
      <c r="C25" s="84"/>
    </row>
    <row r="26" spans="1:3" ht="19.5" thickBot="1">
      <c r="A26" s="37"/>
      <c r="B26" s="38" t="s">
        <v>28</v>
      </c>
      <c r="C26" s="85"/>
    </row>
    <row r="27" spans="1:3" ht="19.5" thickBot="1">
      <c r="A27" s="37"/>
      <c r="B27" s="38" t="s">
        <v>29</v>
      </c>
      <c r="C27" s="85"/>
    </row>
    <row r="28" spans="1:3" ht="19.5" thickBot="1">
      <c r="A28" s="37"/>
      <c r="B28" s="38" t="s">
        <v>30</v>
      </c>
      <c r="C28" s="85"/>
    </row>
    <row r="29" spans="1:3" ht="19.5" thickBot="1">
      <c r="A29" s="37"/>
      <c r="B29" s="38" t="s">
        <v>31</v>
      </c>
      <c r="C29" s="85"/>
    </row>
    <row r="30" spans="1:3" ht="21.75" customHeight="1" thickBot="1">
      <c r="A30" s="37"/>
      <c r="B30" s="38" t="s">
        <v>32</v>
      </c>
      <c r="C30" s="85"/>
    </row>
    <row r="31" spans="1:3" ht="20.25" customHeight="1" thickBot="1">
      <c r="A31" s="37"/>
      <c r="B31" s="38" t="s">
        <v>33</v>
      </c>
      <c r="C31" s="85"/>
    </row>
    <row r="32" spans="1:3" ht="22.5" customHeight="1" thickBot="1">
      <c r="A32" s="37"/>
      <c r="B32" s="38" t="s">
        <v>34</v>
      </c>
      <c r="C32" s="84"/>
    </row>
    <row r="33" spans="1:3" ht="19.5" thickBot="1">
      <c r="A33" s="37"/>
      <c r="B33" s="38" t="s">
        <v>35</v>
      </c>
      <c r="C33" s="84"/>
    </row>
    <row r="34" spans="1:3" ht="38.25" thickBot="1">
      <c r="A34" s="37" t="s">
        <v>36</v>
      </c>
      <c r="B34" s="38" t="s">
        <v>37</v>
      </c>
      <c r="C34" s="84"/>
    </row>
    <row r="35" spans="1:3" ht="19.5" thickBot="1">
      <c r="A35" s="37"/>
      <c r="B35" s="38" t="s">
        <v>0</v>
      </c>
      <c r="C35" s="84"/>
    </row>
    <row r="36" spans="1:3" ht="19.5" thickBot="1">
      <c r="A36" s="37"/>
      <c r="B36" s="38" t="s">
        <v>26</v>
      </c>
      <c r="C36" s="84"/>
    </row>
    <row r="37" spans="1:3" ht="19.5" thickBot="1">
      <c r="A37" s="37"/>
      <c r="B37" s="38" t="s">
        <v>27</v>
      </c>
      <c r="C37" s="84"/>
    </row>
    <row r="38" spans="1:3" ht="19.5" thickBot="1">
      <c r="A38" s="37"/>
      <c r="B38" s="38" t="s">
        <v>28</v>
      </c>
      <c r="C38" s="84"/>
    </row>
    <row r="39" spans="1:3" ht="19.5" thickBot="1">
      <c r="A39" s="37"/>
      <c r="B39" s="38" t="s">
        <v>29</v>
      </c>
      <c r="C39" s="84"/>
    </row>
    <row r="40" spans="1:3" ht="19.5" thickBot="1">
      <c r="A40" s="37"/>
      <c r="B40" s="38" t="s">
        <v>30</v>
      </c>
      <c r="C40" s="84"/>
    </row>
    <row r="41" spans="1:3" ht="19.5" thickBot="1">
      <c r="A41" s="37"/>
      <c r="B41" s="38" t="s">
        <v>31</v>
      </c>
      <c r="C41" s="84"/>
    </row>
    <row r="42" spans="1:3" ht="22.5" customHeight="1" thickBot="1">
      <c r="A42" s="37"/>
      <c r="B42" s="38" t="s">
        <v>32</v>
      </c>
      <c r="C42" s="84"/>
    </row>
    <row r="43" spans="1:3" ht="21.75" customHeight="1" thickBot="1">
      <c r="A43" s="37"/>
      <c r="B43" s="38" t="s">
        <v>33</v>
      </c>
      <c r="C43" s="84"/>
    </row>
    <row r="44" spans="1:3" ht="19.5" customHeight="1" thickBot="1">
      <c r="A44" s="37"/>
      <c r="B44" s="38" t="s">
        <v>34</v>
      </c>
      <c r="C44" s="84"/>
    </row>
    <row r="45" spans="1:3" ht="19.5" thickBot="1">
      <c r="A45" s="37"/>
      <c r="B45" s="38" t="s">
        <v>35</v>
      </c>
      <c r="C45" s="84"/>
    </row>
    <row r="46" spans="1:3" ht="19.5" thickBot="1">
      <c r="A46" s="37">
        <v>3</v>
      </c>
      <c r="B46" s="38" t="s">
        <v>38</v>
      </c>
      <c r="C46" s="86">
        <f>1138.46</f>
        <v>1138.46</v>
      </c>
    </row>
    <row r="47" spans="1:3" ht="19.5" thickBot="1">
      <c r="A47" s="37"/>
      <c r="B47" s="38" t="s">
        <v>8</v>
      </c>
      <c r="C47" s="87"/>
    </row>
    <row r="48" spans="1:3" ht="19.5" thickBot="1">
      <c r="A48" s="37" t="s">
        <v>39</v>
      </c>
      <c r="B48" s="38" t="s">
        <v>40</v>
      </c>
      <c r="C48" s="87">
        <v>0</v>
      </c>
    </row>
    <row r="49" spans="1:3" ht="45" customHeight="1" thickBot="1">
      <c r="A49" s="37" t="s">
        <v>41</v>
      </c>
      <c r="B49" s="38" t="s">
        <v>42</v>
      </c>
      <c r="C49" s="86">
        <v>1110.99</v>
      </c>
    </row>
    <row r="50" spans="1:3" ht="19.5" thickBot="1">
      <c r="A50" s="37"/>
      <c r="B50" s="38" t="s">
        <v>0</v>
      </c>
      <c r="C50" s="87"/>
    </row>
    <row r="51" spans="1:3" ht="19.5" thickBot="1">
      <c r="A51" s="37"/>
      <c r="B51" s="38" t="s">
        <v>43</v>
      </c>
      <c r="C51" s="87">
        <f>694.04+253.75+0.11-37.78</f>
        <v>910.12</v>
      </c>
    </row>
    <row r="52" spans="1:3" ht="19.5" thickBot="1">
      <c r="A52" s="37"/>
      <c r="B52" s="38" t="s">
        <v>44</v>
      </c>
      <c r="C52" s="87"/>
    </row>
    <row r="53" spans="1:3" ht="19.5" thickBot="1">
      <c r="A53" s="37"/>
      <c r="B53" s="38" t="s">
        <v>45</v>
      </c>
      <c r="C53" s="87"/>
    </row>
    <row r="54" spans="1:3" ht="19.5" thickBot="1">
      <c r="A54" s="37"/>
      <c r="B54" s="38" t="s">
        <v>46</v>
      </c>
      <c r="C54" s="87">
        <v>163.09</v>
      </c>
    </row>
    <row r="55" spans="1:3" ht="19.5" thickBot="1">
      <c r="A55" s="37"/>
      <c r="B55" s="38" t="s">
        <v>47</v>
      </c>
      <c r="C55" s="87"/>
    </row>
    <row r="56" spans="1:3" ht="19.5" thickBot="1">
      <c r="A56" s="37"/>
      <c r="B56" s="38" t="s">
        <v>48</v>
      </c>
      <c r="C56" s="87"/>
    </row>
    <row r="57" spans="1:3" ht="19.5" thickBot="1">
      <c r="A57" s="37"/>
      <c r="B57" s="38" t="s">
        <v>49</v>
      </c>
      <c r="C57" s="87"/>
    </row>
    <row r="58" spans="1:3" ht="19.5" thickBot="1">
      <c r="A58" s="37"/>
      <c r="B58" s="38" t="s">
        <v>50</v>
      </c>
      <c r="C58" s="87"/>
    </row>
    <row r="59" spans="1:3" ht="19.5" thickBot="1">
      <c r="A59" s="37"/>
      <c r="B59" s="38" t="s">
        <v>51</v>
      </c>
      <c r="C59" s="87"/>
    </row>
    <row r="60" spans="1:3" ht="19.5" thickBot="1">
      <c r="A60" s="37"/>
      <c r="B60" s="38" t="s">
        <v>52</v>
      </c>
      <c r="C60" s="87"/>
    </row>
    <row r="61" spans="1:3" ht="19.5" thickBot="1">
      <c r="A61" s="37"/>
      <c r="B61" s="38" t="s">
        <v>53</v>
      </c>
      <c r="C61" s="87"/>
    </row>
    <row r="62" spans="1:3" ht="19.5" thickBot="1">
      <c r="A62" s="37"/>
      <c r="B62" s="38" t="s">
        <v>54</v>
      </c>
      <c r="C62" s="87"/>
    </row>
    <row r="63" spans="1:3" ht="19.5" thickBot="1">
      <c r="A63" s="37"/>
      <c r="B63" s="38" t="s">
        <v>55</v>
      </c>
      <c r="C63" s="87">
        <v>37.78</v>
      </c>
    </row>
    <row r="64" spans="1:3" ht="39.75" customHeight="1" thickBot="1">
      <c r="A64" s="37" t="s">
        <v>56</v>
      </c>
      <c r="B64" s="38" t="s">
        <v>57</v>
      </c>
      <c r="C64" s="86">
        <f>12.3+0.02</f>
        <v>12.32</v>
      </c>
    </row>
    <row r="65" spans="1:3" ht="19.5" thickBot="1">
      <c r="A65" s="37"/>
      <c r="B65" s="38" t="s">
        <v>0</v>
      </c>
      <c r="C65" s="87"/>
    </row>
    <row r="66" spans="1:3" ht="19.5" thickBot="1">
      <c r="A66" s="37"/>
      <c r="B66" s="38" t="s">
        <v>43</v>
      </c>
      <c r="C66" s="87">
        <v>0.02</v>
      </c>
    </row>
    <row r="67" spans="1:3" ht="19.5" thickBot="1">
      <c r="A67" s="37"/>
      <c r="B67" s="38" t="s">
        <v>44</v>
      </c>
      <c r="C67" s="87"/>
    </row>
    <row r="68" spans="1:3" ht="19.5" thickBot="1">
      <c r="A68" s="37"/>
      <c r="B68" s="38" t="s">
        <v>45</v>
      </c>
      <c r="C68" s="87"/>
    </row>
    <row r="69" spans="1:3" ht="19.5" thickBot="1">
      <c r="A69" s="37"/>
      <c r="B69" s="38" t="s">
        <v>46</v>
      </c>
      <c r="C69" s="87">
        <v>0.01</v>
      </c>
    </row>
    <row r="70" spans="1:3" ht="19.5" thickBot="1">
      <c r="A70" s="37"/>
      <c r="B70" s="38" t="s">
        <v>47</v>
      </c>
      <c r="C70" s="87"/>
    </row>
    <row r="71" spans="1:3" ht="19.5" thickBot="1">
      <c r="A71" s="37"/>
      <c r="B71" s="38" t="s">
        <v>48</v>
      </c>
      <c r="C71" s="87"/>
    </row>
    <row r="72" spans="1:3" ht="19.5" thickBot="1">
      <c r="A72" s="37"/>
      <c r="B72" s="38" t="s">
        <v>49</v>
      </c>
      <c r="C72" s="87">
        <v>12.29</v>
      </c>
    </row>
    <row r="73" spans="1:3" ht="19.5" thickBot="1">
      <c r="A73" s="37"/>
      <c r="B73" s="38" t="s">
        <v>50</v>
      </c>
      <c r="C73" s="87"/>
    </row>
    <row r="74" spans="1:3" ht="19.5" thickBot="1">
      <c r="A74" s="37"/>
      <c r="B74" s="38" t="s">
        <v>51</v>
      </c>
      <c r="C74" s="87"/>
    </row>
    <row r="75" spans="1:3" ht="19.5" thickBot="1">
      <c r="A75" s="37"/>
      <c r="B75" s="38" t="s">
        <v>52</v>
      </c>
      <c r="C75" s="87"/>
    </row>
    <row r="76" spans="1:3" ht="19.5" thickBot="1">
      <c r="A76" s="37"/>
      <c r="B76" s="38" t="s">
        <v>53</v>
      </c>
      <c r="C76" s="87"/>
    </row>
    <row r="77" spans="1:3" ht="19.5" thickBot="1">
      <c r="A77" s="37"/>
      <c r="B77" s="38" t="s">
        <v>54</v>
      </c>
      <c r="C77" s="87"/>
    </row>
    <row r="78" spans="1:3" ht="19.5" thickBot="1">
      <c r="A78" s="37"/>
      <c r="B78" s="38" t="s">
        <v>58</v>
      </c>
      <c r="C78" s="87"/>
    </row>
    <row r="80" spans="1:3" ht="18.75">
      <c r="A80" s="39"/>
    </row>
  </sheetData>
  <mergeCells count="4">
    <mergeCell ref="A1:C1"/>
    <mergeCell ref="A2:C2"/>
    <mergeCell ref="A3:C3"/>
    <mergeCell ref="A4:C4"/>
  </mergeCells>
  <pageMargins left="0.25" right="0.25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4"/>
  <sheetViews>
    <sheetView tabSelected="1" view="pageBreakPreview" topLeftCell="A82" zoomScale="110" zoomScaleNormal="100" zoomScaleSheetLayoutView="110" workbookViewId="0">
      <selection activeCell="H110" sqref="H110"/>
    </sheetView>
  </sheetViews>
  <sheetFormatPr defaultRowHeight="15"/>
  <cols>
    <col min="1" max="1" width="43.140625" customWidth="1"/>
    <col min="3" max="3" width="36.42578125" customWidth="1"/>
    <col min="4" max="4" width="19.7109375" customWidth="1"/>
    <col min="5" max="5" width="16.5703125" customWidth="1"/>
    <col min="6" max="6" width="13.42578125" customWidth="1"/>
    <col min="7" max="7" width="15.42578125" customWidth="1"/>
    <col min="8" max="8" width="14" customWidth="1"/>
    <col min="9" max="9" width="12.5703125" customWidth="1"/>
    <col min="10" max="10" width="11.42578125" bestFit="1" customWidth="1"/>
  </cols>
  <sheetData>
    <row r="1" spans="1:10" ht="18.75">
      <c r="A1" s="154" t="s">
        <v>59</v>
      </c>
      <c r="B1" s="154"/>
      <c r="C1" s="154"/>
      <c r="D1" s="154"/>
      <c r="E1" s="154"/>
      <c r="F1" s="154"/>
      <c r="G1" s="154"/>
      <c r="H1" s="154"/>
      <c r="I1" s="154"/>
    </row>
    <row r="2" spans="1:10" ht="18.75">
      <c r="A2" s="122" t="s">
        <v>60</v>
      </c>
      <c r="B2" s="122"/>
      <c r="C2" s="122"/>
      <c r="D2" s="122"/>
      <c r="E2" s="122"/>
      <c r="F2" s="122"/>
      <c r="G2" s="122"/>
      <c r="H2" s="122"/>
      <c r="I2" s="122"/>
    </row>
    <row r="3" spans="1:10" s="62" customFormat="1" ht="18.75">
      <c r="A3" s="155" t="s">
        <v>306</v>
      </c>
      <c r="B3" s="155"/>
      <c r="C3" s="155"/>
      <c r="D3" s="155"/>
      <c r="E3" s="155"/>
      <c r="F3" s="155"/>
      <c r="G3" s="155"/>
      <c r="H3" s="155"/>
      <c r="I3" s="155"/>
    </row>
    <row r="4" spans="1:10" ht="18.75">
      <c r="A4" s="90"/>
    </row>
    <row r="5" spans="1:10" ht="18.75">
      <c r="A5" s="156"/>
      <c r="B5" s="156"/>
      <c r="C5" s="156"/>
      <c r="D5" s="156"/>
      <c r="E5" s="156"/>
      <c r="F5" s="156"/>
      <c r="G5" s="156"/>
      <c r="H5" s="156"/>
      <c r="I5" s="156"/>
    </row>
    <row r="6" spans="1:10" ht="19.5" thickBot="1">
      <c r="A6" s="1"/>
    </row>
    <row r="7" spans="1:10" ht="48" customHeight="1" thickBot="1">
      <c r="A7" s="157" t="s">
        <v>5</v>
      </c>
      <c r="B7" s="157" t="s">
        <v>61</v>
      </c>
      <c r="C7" s="5" t="s">
        <v>62</v>
      </c>
      <c r="D7" s="160" t="s">
        <v>209</v>
      </c>
      <c r="E7" s="161"/>
      <c r="F7" s="161"/>
      <c r="G7" s="161"/>
      <c r="H7" s="161"/>
      <c r="I7" s="162"/>
    </row>
    <row r="8" spans="1:10" ht="69" customHeight="1" thickBot="1">
      <c r="A8" s="158"/>
      <c r="B8" s="158"/>
      <c r="C8" s="6" t="s">
        <v>63</v>
      </c>
      <c r="D8" s="157" t="s">
        <v>64</v>
      </c>
      <c r="E8" s="160" t="s">
        <v>0</v>
      </c>
      <c r="F8" s="161"/>
      <c r="G8" s="161"/>
      <c r="H8" s="161"/>
      <c r="I8" s="162"/>
    </row>
    <row r="9" spans="1:10" ht="54.75" customHeight="1" thickBot="1">
      <c r="A9" s="158"/>
      <c r="B9" s="158"/>
      <c r="C9" s="3"/>
      <c r="D9" s="158"/>
      <c r="E9" s="157" t="s">
        <v>65</v>
      </c>
      <c r="F9" s="157" t="s">
        <v>66</v>
      </c>
      <c r="G9" s="157" t="s">
        <v>67</v>
      </c>
      <c r="H9" s="160" t="s">
        <v>68</v>
      </c>
      <c r="I9" s="162"/>
    </row>
    <row r="10" spans="1:10" ht="48.75" customHeight="1" thickBot="1">
      <c r="A10" s="159"/>
      <c r="B10" s="159"/>
      <c r="C10" s="4"/>
      <c r="D10" s="159"/>
      <c r="E10" s="159"/>
      <c r="F10" s="159"/>
      <c r="G10" s="159"/>
      <c r="H10" s="7" t="s">
        <v>64</v>
      </c>
      <c r="I10" s="7" t="s">
        <v>69</v>
      </c>
    </row>
    <row r="11" spans="1:10" ht="16.5" thickBot="1">
      <c r="A11" s="92">
        <v>1</v>
      </c>
      <c r="B11" s="8">
        <v>2</v>
      </c>
      <c r="C11" s="9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</row>
    <row r="12" spans="1:10" ht="16.5" thickBot="1">
      <c r="A12" s="40" t="s">
        <v>70</v>
      </c>
      <c r="B12" s="41">
        <v>100</v>
      </c>
      <c r="C12" s="42" t="s">
        <v>71</v>
      </c>
      <c r="D12" s="43">
        <f>E12+F12+H12</f>
        <v>17673771</v>
      </c>
      <c r="E12" s="43">
        <f>E14+E15</f>
        <v>16603471</v>
      </c>
      <c r="F12" s="43">
        <f>F20</f>
        <v>390400</v>
      </c>
      <c r="G12" s="43" t="s">
        <v>71</v>
      </c>
      <c r="H12" s="43">
        <f>H13+H21+H22+H18+H17+H16+H15</f>
        <v>679900</v>
      </c>
      <c r="I12" s="43"/>
    </row>
    <row r="13" spans="1:10" ht="16.5" thickBot="1">
      <c r="A13" s="94" t="s">
        <v>72</v>
      </c>
      <c r="B13" s="8">
        <v>110</v>
      </c>
      <c r="C13" s="116" t="s">
        <v>332</v>
      </c>
      <c r="D13" s="11">
        <f>H13</f>
        <v>0</v>
      </c>
      <c r="E13" s="11" t="s">
        <v>71</v>
      </c>
      <c r="F13" s="11" t="s">
        <v>71</v>
      </c>
      <c r="G13" s="11" t="s">
        <v>71</v>
      </c>
      <c r="H13" s="11"/>
      <c r="I13" s="11" t="s">
        <v>71</v>
      </c>
    </row>
    <row r="14" spans="1:10" ht="25.5" customHeight="1" thickBot="1">
      <c r="A14" s="151" t="s">
        <v>73</v>
      </c>
      <c r="B14" s="171">
        <v>120</v>
      </c>
      <c r="C14" s="102" t="s">
        <v>248</v>
      </c>
      <c r="D14" s="11">
        <f>E14</f>
        <v>16603471</v>
      </c>
      <c r="E14" s="11">
        <f>16842000-238529</f>
        <v>16603471</v>
      </c>
      <c r="F14" s="11" t="s">
        <v>71</v>
      </c>
      <c r="G14" s="11" t="s">
        <v>71</v>
      </c>
      <c r="H14" s="11"/>
      <c r="I14" s="11"/>
      <c r="J14" s="44"/>
    </row>
    <row r="15" spans="1:10" ht="25.5" customHeight="1" thickBot="1">
      <c r="A15" s="152"/>
      <c r="B15" s="172"/>
      <c r="C15" s="102"/>
      <c r="D15" s="11">
        <f>E15</f>
        <v>0</v>
      </c>
      <c r="E15" s="11"/>
      <c r="F15" s="11"/>
      <c r="G15" s="11"/>
      <c r="H15" s="11"/>
      <c r="I15" s="11"/>
      <c r="J15" s="44"/>
    </row>
    <row r="16" spans="1:10" ht="25.5" customHeight="1" thickBot="1">
      <c r="A16" s="152"/>
      <c r="B16" s="172"/>
      <c r="C16" s="102" t="s">
        <v>333</v>
      </c>
      <c r="D16" s="11">
        <f>H16</f>
        <v>230400</v>
      </c>
      <c r="E16" s="11"/>
      <c r="F16" s="11"/>
      <c r="G16" s="11"/>
      <c r="H16" s="95">
        <v>230400</v>
      </c>
      <c r="I16" s="11"/>
      <c r="J16" s="44"/>
    </row>
    <row r="17" spans="1:10" ht="24.75" customHeight="1" thickBot="1">
      <c r="A17" s="153"/>
      <c r="B17" s="173"/>
      <c r="C17" s="102" t="s">
        <v>334</v>
      </c>
      <c r="D17" s="11">
        <f>H17</f>
        <v>0</v>
      </c>
      <c r="E17" s="11"/>
      <c r="F17" s="11" t="s">
        <v>71</v>
      </c>
      <c r="G17" s="11" t="s">
        <v>71</v>
      </c>
      <c r="H17" s="95"/>
      <c r="I17" s="11"/>
      <c r="J17" s="44"/>
    </row>
    <row r="18" spans="1:10" ht="32.25" thickBot="1">
      <c r="A18" s="54" t="s">
        <v>74</v>
      </c>
      <c r="B18" s="57">
        <v>130</v>
      </c>
      <c r="C18" s="102"/>
      <c r="D18" s="11">
        <f>H18</f>
        <v>0</v>
      </c>
      <c r="E18" s="11" t="s">
        <v>71</v>
      </c>
      <c r="F18" s="11" t="s">
        <v>71</v>
      </c>
      <c r="G18" s="11" t="s">
        <v>71</v>
      </c>
      <c r="H18" s="11"/>
      <c r="I18" s="11" t="s">
        <v>71</v>
      </c>
    </row>
    <row r="19" spans="1:10" ht="71.25" customHeight="1" thickBot="1">
      <c r="A19" s="94" t="s">
        <v>75</v>
      </c>
      <c r="B19" s="8">
        <v>140</v>
      </c>
      <c r="C19" s="102"/>
      <c r="D19" s="11">
        <f>H19</f>
        <v>0</v>
      </c>
      <c r="E19" s="11" t="s">
        <v>71</v>
      </c>
      <c r="F19" s="11" t="s">
        <v>71</v>
      </c>
      <c r="G19" s="11" t="s">
        <v>71</v>
      </c>
      <c r="H19" s="11"/>
      <c r="I19" s="11" t="s">
        <v>71</v>
      </c>
    </row>
    <row r="20" spans="1:10" ht="39.75" customHeight="1" thickBot="1">
      <c r="A20" s="94" t="s">
        <v>76</v>
      </c>
      <c r="B20" s="8">
        <v>150</v>
      </c>
      <c r="C20" s="102"/>
      <c r="D20" s="11">
        <f>F20+G20</f>
        <v>390400</v>
      </c>
      <c r="E20" s="11" t="s">
        <v>71</v>
      </c>
      <c r="F20" s="11">
        <v>390400</v>
      </c>
      <c r="G20" s="11"/>
      <c r="H20" s="65" t="s">
        <v>71</v>
      </c>
      <c r="I20" s="11" t="s">
        <v>71</v>
      </c>
    </row>
    <row r="21" spans="1:10" ht="16.5" thickBot="1">
      <c r="A21" s="94" t="s">
        <v>77</v>
      </c>
      <c r="B21" s="8">
        <v>160</v>
      </c>
      <c r="C21" s="102" t="s">
        <v>335</v>
      </c>
      <c r="D21" s="11">
        <f>H21</f>
        <v>449500</v>
      </c>
      <c r="E21" s="11" t="s">
        <v>71</v>
      </c>
      <c r="F21" s="11" t="s">
        <v>71</v>
      </c>
      <c r="G21" s="101" t="s">
        <v>71</v>
      </c>
      <c r="H21" s="88">
        <f>92000+2750*130</f>
        <v>449500</v>
      </c>
      <c r="I21" s="11"/>
    </row>
    <row r="22" spans="1:10" ht="16.5" thickBot="1">
      <c r="A22" s="93" t="s">
        <v>78</v>
      </c>
      <c r="B22" s="91">
        <v>180</v>
      </c>
      <c r="C22" s="9" t="s">
        <v>71</v>
      </c>
      <c r="D22" s="11">
        <f>H22</f>
        <v>0</v>
      </c>
      <c r="E22" s="11" t="s">
        <v>71</v>
      </c>
      <c r="F22" s="11" t="s">
        <v>71</v>
      </c>
      <c r="G22" s="101" t="s">
        <v>71</v>
      </c>
      <c r="H22" s="88"/>
      <c r="I22" s="11" t="s">
        <v>71</v>
      </c>
    </row>
    <row r="23" spans="1:10" ht="16.5" thickBot="1">
      <c r="A23" s="63" t="s">
        <v>194</v>
      </c>
      <c r="B23" s="64">
        <v>200</v>
      </c>
      <c r="C23" s="42" t="s">
        <v>71</v>
      </c>
      <c r="D23" s="43">
        <f>D25+D35+D82+D75</f>
        <v>17546583</v>
      </c>
      <c r="E23" s="43">
        <f>E25+E35+E75+E82</f>
        <v>16588471</v>
      </c>
      <c r="F23" s="43">
        <f>F25+F35+F75+F82</f>
        <v>390400</v>
      </c>
      <c r="G23" s="43">
        <f>G25+G35+G75+G82</f>
        <v>0</v>
      </c>
      <c r="H23" s="43">
        <f>H25+H35+H75+H82</f>
        <v>567712</v>
      </c>
      <c r="I23" s="43">
        <f>I25+I35+I75+I82</f>
        <v>0</v>
      </c>
    </row>
    <row r="24" spans="1:10" ht="16.5" thickBot="1">
      <c r="A24" s="99" t="s">
        <v>79</v>
      </c>
      <c r="B24" s="100"/>
      <c r="C24" s="102"/>
      <c r="D24" s="95"/>
      <c r="E24" s="95"/>
      <c r="F24" s="95"/>
      <c r="G24" s="95"/>
      <c r="H24" s="95"/>
      <c r="I24" s="95"/>
    </row>
    <row r="25" spans="1:10" ht="16.5" thickBot="1">
      <c r="A25" s="99" t="s">
        <v>80</v>
      </c>
      <c r="B25" s="100">
        <v>210</v>
      </c>
      <c r="C25" s="102"/>
      <c r="D25" s="95">
        <f>E25+F25+G25+H25+I25</f>
        <v>12702550</v>
      </c>
      <c r="E25" s="95">
        <f>E27+E29+E33+E28+E34</f>
        <v>12594350</v>
      </c>
      <c r="F25" s="95">
        <f>F27+F29+F33</f>
        <v>0</v>
      </c>
      <c r="G25" s="95">
        <f>G27+G29+G33</f>
        <v>0</v>
      </c>
      <c r="H25" s="95">
        <f>H27+H29+H33</f>
        <v>108200</v>
      </c>
      <c r="I25" s="95">
        <f>I27+I29+I33</f>
        <v>0</v>
      </c>
    </row>
    <row r="26" spans="1:10" ht="16.5" thickBot="1">
      <c r="A26" s="99" t="s">
        <v>81</v>
      </c>
      <c r="B26" s="100"/>
      <c r="C26" s="102"/>
      <c r="D26" s="95"/>
      <c r="E26" s="95"/>
      <c r="F26" s="95"/>
      <c r="G26" s="95"/>
      <c r="H26" s="95"/>
      <c r="I26" s="95"/>
    </row>
    <row r="27" spans="1:10" ht="16.5" thickBot="1">
      <c r="A27" s="167" t="s">
        <v>82</v>
      </c>
      <c r="B27" s="163">
        <v>211</v>
      </c>
      <c r="C27" s="102" t="s">
        <v>249</v>
      </c>
      <c r="D27" s="95">
        <f>E27+F27+G27+H27+I27</f>
        <v>9745700</v>
      </c>
      <c r="E27" s="95">
        <v>9662600</v>
      </c>
      <c r="F27" s="95"/>
      <c r="G27" s="95"/>
      <c r="H27" s="95">
        <v>83100</v>
      </c>
      <c r="I27" s="95"/>
    </row>
    <row r="28" spans="1:10" ht="16.5" thickBot="1">
      <c r="A28" s="168"/>
      <c r="B28" s="164"/>
      <c r="C28" s="102"/>
      <c r="D28" s="95">
        <f>E28+F28+G28+H28+I28</f>
        <v>0</v>
      </c>
      <c r="E28" s="95"/>
      <c r="F28" s="95"/>
      <c r="G28" s="95"/>
      <c r="H28" s="95"/>
      <c r="I28" s="95"/>
    </row>
    <row r="29" spans="1:10" ht="16.5" thickBot="1">
      <c r="A29" s="99" t="s">
        <v>83</v>
      </c>
      <c r="B29" s="100">
        <v>212</v>
      </c>
      <c r="C29" s="102"/>
      <c r="D29" s="95">
        <f>D31+D32</f>
        <v>8250</v>
      </c>
      <c r="E29" s="95">
        <f t="shared" ref="E29:I29" si="0">E31+E32</f>
        <v>8250</v>
      </c>
      <c r="F29" s="95">
        <f t="shared" si="0"/>
        <v>0</v>
      </c>
      <c r="G29" s="95">
        <f t="shared" si="0"/>
        <v>0</v>
      </c>
      <c r="H29" s="95">
        <f t="shared" si="0"/>
        <v>0</v>
      </c>
      <c r="I29" s="95">
        <f t="shared" si="0"/>
        <v>0</v>
      </c>
    </row>
    <row r="30" spans="1:10" ht="16.5" thickBot="1">
      <c r="A30" s="99" t="s">
        <v>0</v>
      </c>
      <c r="B30" s="100"/>
      <c r="C30" s="102"/>
      <c r="D30" s="95"/>
      <c r="E30" s="95"/>
      <c r="F30" s="95"/>
      <c r="G30" s="95"/>
      <c r="H30" s="95"/>
      <c r="I30" s="95"/>
    </row>
    <row r="31" spans="1:10" ht="48" thickBot="1">
      <c r="A31" s="99" t="s">
        <v>84</v>
      </c>
      <c r="B31" s="100" t="s">
        <v>210</v>
      </c>
      <c r="C31" s="102"/>
      <c r="D31" s="95"/>
      <c r="E31" s="95"/>
      <c r="F31" s="95"/>
      <c r="G31" s="95"/>
      <c r="H31" s="95"/>
      <c r="I31" s="95"/>
    </row>
    <row r="32" spans="1:10" ht="32.25" customHeight="1" thickBot="1">
      <c r="A32" s="98" t="s">
        <v>85</v>
      </c>
      <c r="B32" s="98" t="s">
        <v>211</v>
      </c>
      <c r="C32" s="102" t="s">
        <v>307</v>
      </c>
      <c r="D32" s="95">
        <f>E32+F32+G32+H32+I32</f>
        <v>8250</v>
      </c>
      <c r="E32" s="95">
        <v>8250</v>
      </c>
      <c r="F32" s="95"/>
      <c r="G32" s="95"/>
      <c r="H32" s="95"/>
      <c r="I32" s="95"/>
    </row>
    <row r="33" spans="1:9" ht="16.5" thickBot="1">
      <c r="A33" s="163" t="s">
        <v>254</v>
      </c>
      <c r="B33" s="163">
        <v>213</v>
      </c>
      <c r="C33" s="103" t="s">
        <v>250</v>
      </c>
      <c r="D33" s="104">
        <f>E33+F33+G33+H33++I33</f>
        <v>2948600</v>
      </c>
      <c r="E33" s="104">
        <v>2923500</v>
      </c>
      <c r="F33" s="104"/>
      <c r="G33" s="104"/>
      <c r="H33" s="104">
        <v>25100</v>
      </c>
      <c r="I33" s="104"/>
    </row>
    <row r="34" spans="1:9" ht="16.5" thickBot="1">
      <c r="A34" s="164"/>
      <c r="B34" s="164"/>
      <c r="C34" s="103"/>
      <c r="D34" s="104">
        <f>E34+F34+G34+H34++I34</f>
        <v>0</v>
      </c>
      <c r="E34" s="104"/>
      <c r="F34" s="104"/>
      <c r="G34" s="104"/>
      <c r="H34" s="104"/>
      <c r="I34" s="104"/>
    </row>
    <row r="35" spans="1:9" ht="16.5" thickBot="1">
      <c r="A35" s="68" t="s">
        <v>86</v>
      </c>
      <c r="B35" s="163">
        <v>220</v>
      </c>
      <c r="C35" s="165"/>
      <c r="D35" s="169">
        <f>D38+D39+D40+D50+D51+D60+D74</f>
        <v>4549622</v>
      </c>
      <c r="E35" s="169">
        <f>E38+E39+E40+E50+E51+E60+E74</f>
        <v>3716422</v>
      </c>
      <c r="F35" s="169">
        <f>F38+F39+F40+F50+F51+F60+F74</f>
        <v>390400</v>
      </c>
      <c r="G35" s="169">
        <f t="shared" ref="G35:I35" si="1">G38+G39+G40+G50+G51+G60+G74</f>
        <v>0</v>
      </c>
      <c r="H35" s="169">
        <f t="shared" si="1"/>
        <v>442800</v>
      </c>
      <c r="I35" s="169">
        <f t="shared" si="1"/>
        <v>0</v>
      </c>
    </row>
    <row r="36" spans="1:9" ht="16.5" thickBot="1">
      <c r="A36" s="68" t="s">
        <v>87</v>
      </c>
      <c r="B36" s="164"/>
      <c r="C36" s="166"/>
      <c r="D36" s="170"/>
      <c r="E36" s="170"/>
      <c r="F36" s="170"/>
      <c r="G36" s="170"/>
      <c r="H36" s="170"/>
      <c r="I36" s="170"/>
    </row>
    <row r="37" spans="1:9" ht="16.5" thickBot="1">
      <c r="A37" s="99" t="s">
        <v>88</v>
      </c>
      <c r="B37" s="100"/>
      <c r="C37" s="102"/>
      <c r="D37" s="95"/>
      <c r="E37" s="95"/>
      <c r="F37" s="95"/>
      <c r="G37" s="95"/>
      <c r="H37" s="95"/>
      <c r="I37" s="95"/>
    </row>
    <row r="38" spans="1:9" ht="16.5" thickBot="1">
      <c r="A38" s="105" t="s">
        <v>89</v>
      </c>
      <c r="B38" s="98">
        <v>221</v>
      </c>
      <c r="C38" s="102" t="s">
        <v>284</v>
      </c>
      <c r="D38" s="95">
        <f>E38+F38+G38+H38+I38</f>
        <v>49530</v>
      </c>
      <c r="E38" s="95">
        <v>48230</v>
      </c>
      <c r="F38" s="95"/>
      <c r="G38" s="95"/>
      <c r="H38" s="95">
        <v>1300</v>
      </c>
      <c r="I38" s="95"/>
    </row>
    <row r="39" spans="1:9" ht="16.5" thickBot="1">
      <c r="A39" s="68" t="s">
        <v>90</v>
      </c>
      <c r="B39" s="106">
        <v>222</v>
      </c>
      <c r="C39" s="102" t="s">
        <v>251</v>
      </c>
      <c r="D39" s="95">
        <f>E39+F39+G39+H39+I39</f>
        <v>0</v>
      </c>
      <c r="E39" s="95"/>
      <c r="F39" s="95"/>
      <c r="G39" s="95"/>
      <c r="H39" s="95"/>
      <c r="I39" s="95"/>
    </row>
    <row r="40" spans="1:9" ht="16.5" thickBot="1">
      <c r="A40" s="99" t="s">
        <v>91</v>
      </c>
      <c r="B40" s="100">
        <v>223</v>
      </c>
      <c r="C40" s="102" t="s">
        <v>252</v>
      </c>
      <c r="D40" s="95">
        <f>D42+D43+D44+D45+D46+D47+D48+D49</f>
        <v>922700</v>
      </c>
      <c r="E40" s="95">
        <f>E42+E43+E44+E45+E46+E47+E48+E49</f>
        <v>905200</v>
      </c>
      <c r="F40" s="95">
        <f>F42+F43+F44+F45+F46+F47+F48+F49</f>
        <v>0</v>
      </c>
      <c r="G40" s="95">
        <f t="shared" ref="G40:I40" si="2">G42+G43+G44+G45+G46+G47+G48+G49</f>
        <v>0</v>
      </c>
      <c r="H40" s="95">
        <f t="shared" si="2"/>
        <v>17500</v>
      </c>
      <c r="I40" s="95">
        <f t="shared" si="2"/>
        <v>0</v>
      </c>
    </row>
    <row r="41" spans="1:9" ht="16.5" thickBot="1">
      <c r="A41" s="99" t="s">
        <v>92</v>
      </c>
      <c r="B41" s="100"/>
      <c r="C41" s="102"/>
      <c r="D41" s="95"/>
      <c r="E41" s="95"/>
      <c r="F41" s="95"/>
      <c r="G41" s="95"/>
      <c r="H41" s="95"/>
      <c r="I41" s="95"/>
    </row>
    <row r="42" spans="1:9" ht="33" customHeight="1" thickBot="1">
      <c r="A42" s="105" t="s">
        <v>308</v>
      </c>
      <c r="B42" s="98" t="s">
        <v>212</v>
      </c>
      <c r="C42" s="103" t="s">
        <v>253</v>
      </c>
      <c r="D42" s="104">
        <f>E42+F42+G42+H42+I42</f>
        <v>744500</v>
      </c>
      <c r="E42" s="104">
        <v>734300</v>
      </c>
      <c r="F42" s="104"/>
      <c r="G42" s="104"/>
      <c r="H42" s="104">
        <v>10200</v>
      </c>
      <c r="I42" s="104"/>
    </row>
    <row r="43" spans="1:9" ht="16.5" thickBot="1">
      <c r="A43" s="68" t="s">
        <v>93</v>
      </c>
      <c r="B43" s="96" t="s">
        <v>213</v>
      </c>
      <c r="C43" s="103" t="s">
        <v>276</v>
      </c>
      <c r="D43" s="107">
        <f t="shared" ref="D43:D50" si="3">E43+F43+G43+H43+I43</f>
        <v>0</v>
      </c>
      <c r="E43" s="107"/>
      <c r="F43" s="107"/>
      <c r="G43" s="107"/>
      <c r="H43" s="107"/>
      <c r="I43" s="107"/>
    </row>
    <row r="44" spans="1:9" ht="15" customHeight="1" thickBot="1">
      <c r="A44" s="105" t="s">
        <v>94</v>
      </c>
      <c r="B44" s="98" t="s">
        <v>214</v>
      </c>
      <c r="C44" s="103" t="s">
        <v>262</v>
      </c>
      <c r="D44" s="104">
        <f t="shared" si="3"/>
        <v>18650</v>
      </c>
      <c r="E44" s="104">
        <v>18650</v>
      </c>
      <c r="F44" s="104"/>
      <c r="G44" s="104"/>
      <c r="H44" s="104"/>
      <c r="I44" s="104"/>
    </row>
    <row r="45" spans="1:9" ht="15" customHeight="1" thickBot="1">
      <c r="A45" s="105" t="s">
        <v>95</v>
      </c>
      <c r="B45" s="98" t="s">
        <v>215</v>
      </c>
      <c r="C45" s="103" t="s">
        <v>261</v>
      </c>
      <c r="D45" s="104">
        <f t="shared" si="3"/>
        <v>11750</v>
      </c>
      <c r="E45" s="104">
        <v>11450</v>
      </c>
      <c r="F45" s="104"/>
      <c r="G45" s="104"/>
      <c r="H45" s="104">
        <v>300</v>
      </c>
      <c r="I45" s="104"/>
    </row>
    <row r="46" spans="1:9" ht="15" customHeight="1" thickBot="1">
      <c r="A46" s="105" t="s">
        <v>309</v>
      </c>
      <c r="B46" s="98" t="s">
        <v>216</v>
      </c>
      <c r="C46" s="103" t="s">
        <v>260</v>
      </c>
      <c r="D46" s="104">
        <f t="shared" si="3"/>
        <v>0</v>
      </c>
      <c r="E46" s="104"/>
      <c r="F46" s="104"/>
      <c r="G46" s="104"/>
      <c r="H46" s="104"/>
      <c r="I46" s="104"/>
    </row>
    <row r="47" spans="1:9" ht="33.75" customHeight="1" thickBot="1">
      <c r="A47" s="105" t="s">
        <v>310</v>
      </c>
      <c r="B47" s="98" t="s">
        <v>217</v>
      </c>
      <c r="C47" s="103" t="s">
        <v>259</v>
      </c>
      <c r="D47" s="104">
        <f t="shared" si="3"/>
        <v>130350</v>
      </c>
      <c r="E47" s="104">
        <v>123550</v>
      </c>
      <c r="F47" s="104"/>
      <c r="G47" s="104"/>
      <c r="H47" s="104">
        <v>6800</v>
      </c>
      <c r="I47" s="104"/>
    </row>
    <row r="48" spans="1:9" ht="30" customHeight="1" thickBot="1">
      <c r="A48" s="105" t="s">
        <v>96</v>
      </c>
      <c r="B48" s="98" t="s">
        <v>218</v>
      </c>
      <c r="C48" s="103" t="s">
        <v>258</v>
      </c>
      <c r="D48" s="104">
        <f t="shared" si="3"/>
        <v>17450</v>
      </c>
      <c r="E48" s="104">
        <v>17250</v>
      </c>
      <c r="F48" s="104"/>
      <c r="G48" s="104"/>
      <c r="H48" s="104">
        <v>200</v>
      </c>
      <c r="I48" s="104"/>
    </row>
    <row r="49" spans="1:9" ht="32.25" customHeight="1" thickBot="1">
      <c r="A49" s="68" t="s">
        <v>97</v>
      </c>
      <c r="B49" s="98" t="s">
        <v>219</v>
      </c>
      <c r="C49" s="103" t="s">
        <v>257</v>
      </c>
      <c r="D49" s="104">
        <f>E49+F49+G49+H49+I49</f>
        <v>0</v>
      </c>
      <c r="E49" s="104"/>
      <c r="F49" s="104"/>
      <c r="G49" s="104"/>
      <c r="H49" s="104"/>
      <c r="I49" s="104"/>
    </row>
    <row r="50" spans="1:9" ht="32.25" thickBot="1">
      <c r="A50" s="68" t="s">
        <v>255</v>
      </c>
      <c r="B50" s="98">
        <v>224</v>
      </c>
      <c r="C50" s="103" t="s">
        <v>263</v>
      </c>
      <c r="D50" s="104">
        <f t="shared" si="3"/>
        <v>0</v>
      </c>
      <c r="E50" s="104"/>
      <c r="F50" s="104"/>
      <c r="G50" s="104"/>
      <c r="H50" s="104"/>
      <c r="I50" s="104"/>
    </row>
    <row r="51" spans="1:9" ht="16.5" thickBot="1">
      <c r="A51" s="68" t="s">
        <v>256</v>
      </c>
      <c r="B51" s="96">
        <v>225</v>
      </c>
      <c r="C51" s="97"/>
      <c r="D51" s="107">
        <f>D53+D55+D56+D57+D58+D59+D54</f>
        <v>965478</v>
      </c>
      <c r="E51" s="107">
        <f>E53+E55+E56+E57+E58+E59+E54</f>
        <v>921378</v>
      </c>
      <c r="F51" s="107">
        <f t="shared" ref="F51:I51" si="4">F53+F55+F56+F57+F58+F59</f>
        <v>0</v>
      </c>
      <c r="G51" s="107">
        <f t="shared" si="4"/>
        <v>0</v>
      </c>
      <c r="H51" s="107">
        <f t="shared" si="4"/>
        <v>44100</v>
      </c>
      <c r="I51" s="107">
        <f t="shared" si="4"/>
        <v>0</v>
      </c>
    </row>
    <row r="52" spans="1:9" ht="16.5" thickBot="1">
      <c r="A52" s="99" t="s">
        <v>92</v>
      </c>
      <c r="B52" s="100"/>
      <c r="C52" s="102"/>
      <c r="D52" s="95"/>
      <c r="E52" s="95"/>
      <c r="F52" s="95"/>
      <c r="G52" s="95"/>
      <c r="H52" s="95"/>
      <c r="I52" s="95"/>
    </row>
    <row r="53" spans="1:9" ht="23.25" customHeight="1" thickBot="1">
      <c r="A53" s="163" t="s">
        <v>311</v>
      </c>
      <c r="B53" s="163" t="s">
        <v>220</v>
      </c>
      <c r="C53" s="97" t="s">
        <v>264</v>
      </c>
      <c r="D53" s="107">
        <f t="shared" ref="D53:D59" si="5">E53+F53+G53+H53+I53</f>
        <v>561478</v>
      </c>
      <c r="E53" s="107">
        <f>556150-6872</f>
        <v>549278</v>
      </c>
      <c r="F53" s="107"/>
      <c r="G53" s="107"/>
      <c r="H53" s="107">
        <v>12200</v>
      </c>
      <c r="I53" s="107"/>
    </row>
    <row r="54" spans="1:9" ht="18.75" customHeight="1" thickBot="1">
      <c r="A54" s="164"/>
      <c r="B54" s="164"/>
      <c r="C54" s="97"/>
      <c r="D54" s="107">
        <f>E54+F54+G54+H54+I54</f>
        <v>0</v>
      </c>
      <c r="E54" s="107">
        <f>94200-94200</f>
        <v>0</v>
      </c>
      <c r="F54" s="107"/>
      <c r="G54" s="107"/>
      <c r="H54" s="107"/>
      <c r="I54" s="107"/>
    </row>
    <row r="55" spans="1:9" ht="16.5" thickBot="1">
      <c r="A55" s="68" t="s">
        <v>98</v>
      </c>
      <c r="B55" s="96" t="s">
        <v>221</v>
      </c>
      <c r="C55" s="97" t="s">
        <v>265</v>
      </c>
      <c r="D55" s="107">
        <f t="shared" si="5"/>
        <v>40350</v>
      </c>
      <c r="E55" s="107">
        <v>18350</v>
      </c>
      <c r="F55" s="107"/>
      <c r="G55" s="107"/>
      <c r="H55" s="107">
        <v>22000</v>
      </c>
      <c r="I55" s="107"/>
    </row>
    <row r="56" spans="1:9" ht="16.5" thickBot="1">
      <c r="A56" s="68" t="s">
        <v>99</v>
      </c>
      <c r="B56" s="96" t="s">
        <v>222</v>
      </c>
      <c r="C56" s="97" t="s">
        <v>285</v>
      </c>
      <c r="D56" s="95">
        <f t="shared" si="5"/>
        <v>0</v>
      </c>
      <c r="E56" s="95"/>
      <c r="F56" s="95"/>
      <c r="G56" s="95"/>
      <c r="H56" s="95"/>
      <c r="I56" s="95"/>
    </row>
    <row r="57" spans="1:9" ht="32.25" thickBot="1">
      <c r="A57" s="99" t="s">
        <v>100</v>
      </c>
      <c r="B57" s="100" t="s">
        <v>223</v>
      </c>
      <c r="C57" s="97" t="s">
        <v>277</v>
      </c>
      <c r="D57" s="95">
        <f t="shared" si="5"/>
        <v>20700</v>
      </c>
      <c r="E57" s="95">
        <v>20700</v>
      </c>
      <c r="F57" s="95"/>
      <c r="G57" s="95"/>
      <c r="H57" s="95"/>
      <c r="I57" s="95"/>
    </row>
    <row r="58" spans="1:9" ht="16.5" thickBot="1">
      <c r="A58" s="105" t="s">
        <v>101</v>
      </c>
      <c r="B58" s="98" t="s">
        <v>224</v>
      </c>
      <c r="C58" s="102"/>
      <c r="D58" s="95">
        <f t="shared" si="5"/>
        <v>0</v>
      </c>
      <c r="E58" s="95"/>
      <c r="F58" s="95"/>
      <c r="G58" s="95"/>
      <c r="H58" s="95"/>
      <c r="I58" s="95"/>
    </row>
    <row r="59" spans="1:9" ht="16.5" customHeight="1" thickBot="1">
      <c r="A59" s="105" t="s">
        <v>102</v>
      </c>
      <c r="B59" s="98" t="s">
        <v>225</v>
      </c>
      <c r="C59" s="97" t="s">
        <v>266</v>
      </c>
      <c r="D59" s="95">
        <f t="shared" si="5"/>
        <v>342950</v>
      </c>
      <c r="E59" s="95">
        <v>333050</v>
      </c>
      <c r="F59" s="95"/>
      <c r="G59" s="95"/>
      <c r="H59" s="95">
        <v>9900</v>
      </c>
      <c r="I59" s="95"/>
    </row>
    <row r="60" spans="1:9" ht="16.5" thickBot="1">
      <c r="A60" s="68" t="s">
        <v>103</v>
      </c>
      <c r="B60" s="106">
        <v>226</v>
      </c>
      <c r="C60" s="102"/>
      <c r="D60" s="95">
        <f>D62+D63+D64+D65+D66+D67+D68+D69+D70+D73+D71+D72</f>
        <v>2221514</v>
      </c>
      <c r="E60" s="95">
        <f t="shared" ref="E60:I60" si="6">E62+E63+E64+E65+E66+E67+E68+E69+E70+E73+E71+E72</f>
        <v>1841614</v>
      </c>
      <c r="F60" s="95">
        <f t="shared" si="6"/>
        <v>0</v>
      </c>
      <c r="G60" s="95">
        <f t="shared" si="6"/>
        <v>0</v>
      </c>
      <c r="H60" s="95">
        <f t="shared" si="6"/>
        <v>379900</v>
      </c>
      <c r="I60" s="95">
        <f t="shared" si="6"/>
        <v>0</v>
      </c>
    </row>
    <row r="61" spans="1:9" ht="16.5" thickBot="1">
      <c r="A61" s="99" t="s">
        <v>8</v>
      </c>
      <c r="B61" s="100"/>
      <c r="C61" s="102"/>
      <c r="D61" s="95">
        <f t="shared" ref="D61:D67" si="7">E61+F61+G61+H61+I61</f>
        <v>0</v>
      </c>
      <c r="E61" s="95"/>
      <c r="F61" s="95"/>
      <c r="G61" s="95"/>
      <c r="H61" s="95"/>
      <c r="I61" s="95"/>
    </row>
    <row r="62" spans="1:9" ht="48" thickBot="1">
      <c r="A62" s="99" t="s">
        <v>104</v>
      </c>
      <c r="B62" s="100" t="s">
        <v>226</v>
      </c>
      <c r="C62" s="97"/>
      <c r="D62" s="95">
        <f t="shared" si="7"/>
        <v>0</v>
      </c>
      <c r="E62" s="95"/>
      <c r="F62" s="95"/>
      <c r="G62" s="95"/>
      <c r="H62" s="95"/>
      <c r="I62" s="95"/>
    </row>
    <row r="63" spans="1:9" ht="79.5" thickBot="1">
      <c r="A63" s="99" t="s">
        <v>105</v>
      </c>
      <c r="B63" s="100" t="s">
        <v>227</v>
      </c>
      <c r="C63" s="97"/>
      <c r="D63" s="95">
        <f t="shared" si="7"/>
        <v>0</v>
      </c>
      <c r="E63" s="95"/>
      <c r="F63" s="95"/>
      <c r="G63" s="95"/>
      <c r="H63" s="95"/>
      <c r="I63" s="95"/>
    </row>
    <row r="64" spans="1:9" ht="16.5" thickBot="1">
      <c r="A64" s="99" t="s">
        <v>106</v>
      </c>
      <c r="B64" s="100" t="s">
        <v>228</v>
      </c>
      <c r="C64" s="97" t="s">
        <v>268</v>
      </c>
      <c r="D64" s="95">
        <f t="shared" si="7"/>
        <v>0</v>
      </c>
      <c r="E64" s="95"/>
      <c r="F64" s="95"/>
      <c r="G64" s="95"/>
      <c r="H64" s="95"/>
      <c r="I64" s="95"/>
    </row>
    <row r="65" spans="1:9" ht="16.5" thickBot="1">
      <c r="A65" s="105" t="s">
        <v>312</v>
      </c>
      <c r="B65" s="98" t="s">
        <v>229</v>
      </c>
      <c r="C65" s="97" t="s">
        <v>269</v>
      </c>
      <c r="D65" s="108">
        <f t="shared" si="7"/>
        <v>750750</v>
      </c>
      <c r="E65" s="108">
        <v>393250</v>
      </c>
      <c r="F65" s="108"/>
      <c r="G65" s="108"/>
      <c r="H65" s="108">
        <f>130*2750</f>
        <v>357500</v>
      </c>
      <c r="I65" s="108"/>
    </row>
    <row r="66" spans="1:9" s="66" customFormat="1" ht="32.25" thickBot="1">
      <c r="A66" s="68" t="s">
        <v>107</v>
      </c>
      <c r="B66" s="106" t="s">
        <v>230</v>
      </c>
      <c r="C66" s="97" t="s">
        <v>270</v>
      </c>
      <c r="D66" s="109">
        <f t="shared" si="7"/>
        <v>788878</v>
      </c>
      <c r="E66" s="109">
        <f>870050-103572</f>
        <v>766478</v>
      </c>
      <c r="F66" s="109"/>
      <c r="G66" s="109"/>
      <c r="H66" s="109">
        <v>22400</v>
      </c>
      <c r="I66" s="109"/>
    </row>
    <row r="67" spans="1:9" ht="16.5" thickBot="1">
      <c r="A67" s="99" t="s">
        <v>313</v>
      </c>
      <c r="B67" s="100" t="s">
        <v>231</v>
      </c>
      <c r="C67" s="97" t="s">
        <v>314</v>
      </c>
      <c r="D67" s="95">
        <f t="shared" si="7"/>
        <v>0</v>
      </c>
      <c r="E67" s="95"/>
      <c r="F67" s="95"/>
      <c r="G67" s="95"/>
      <c r="H67" s="95"/>
      <c r="I67" s="95"/>
    </row>
    <row r="68" spans="1:9" ht="32.25" thickBot="1">
      <c r="A68" s="99" t="s">
        <v>108</v>
      </c>
      <c r="B68" s="100" t="s">
        <v>232</v>
      </c>
      <c r="C68" s="97" t="s">
        <v>271</v>
      </c>
      <c r="D68" s="95">
        <f>E68+F68+G68+H68+I68</f>
        <v>9100</v>
      </c>
      <c r="E68" s="95">
        <v>9100</v>
      </c>
      <c r="F68" s="95"/>
      <c r="G68" s="95"/>
      <c r="H68" s="95"/>
      <c r="I68" s="95"/>
    </row>
    <row r="69" spans="1:9" ht="16.5" thickBot="1">
      <c r="A69" s="99" t="s">
        <v>109</v>
      </c>
      <c r="B69" s="100" t="s">
        <v>233</v>
      </c>
      <c r="C69" s="97" t="s">
        <v>272</v>
      </c>
      <c r="D69" s="95">
        <f t="shared" ref="D69:D76" si="8">E69+F69+G69+H69+I69</f>
        <v>0</v>
      </c>
      <c r="E69" s="95"/>
      <c r="F69" s="95"/>
      <c r="G69" s="95"/>
      <c r="H69" s="95"/>
      <c r="I69" s="95"/>
    </row>
    <row r="70" spans="1:9" ht="48" thickBot="1">
      <c r="A70" s="99" t="s">
        <v>110</v>
      </c>
      <c r="B70" s="100" t="s">
        <v>234</v>
      </c>
      <c r="C70" s="97" t="s">
        <v>273</v>
      </c>
      <c r="D70" s="108">
        <f t="shared" si="8"/>
        <v>56800</v>
      </c>
      <c r="E70" s="108">
        <v>56800</v>
      </c>
      <c r="F70" s="108"/>
      <c r="G70" s="108"/>
      <c r="H70" s="108"/>
      <c r="I70" s="108"/>
    </row>
    <row r="71" spans="1:9" ht="16.5" thickBot="1">
      <c r="A71" s="163" t="s">
        <v>111</v>
      </c>
      <c r="B71" s="163" t="s">
        <v>267</v>
      </c>
      <c r="C71" s="110" t="s">
        <v>315</v>
      </c>
      <c r="D71" s="111">
        <f>E71+F71+G71+H71+I71</f>
        <v>20900</v>
      </c>
      <c r="E71" s="111">
        <v>20900</v>
      </c>
      <c r="F71" s="111"/>
      <c r="G71" s="111"/>
      <c r="H71" s="111"/>
      <c r="I71" s="111"/>
    </row>
    <row r="72" spans="1:9" ht="16.5" thickBot="1">
      <c r="A72" s="174"/>
      <c r="B72" s="174"/>
      <c r="C72" s="110" t="s">
        <v>316</v>
      </c>
      <c r="D72" s="111">
        <f>E72+F72+G72+H72+I72</f>
        <v>111300</v>
      </c>
      <c r="E72" s="111">
        <v>111300</v>
      </c>
      <c r="F72" s="111"/>
      <c r="G72" s="111"/>
      <c r="H72" s="111"/>
      <c r="I72" s="111"/>
    </row>
    <row r="73" spans="1:9" ht="16.5" thickBot="1">
      <c r="A73" s="164"/>
      <c r="B73" s="164"/>
      <c r="C73" s="112" t="s">
        <v>274</v>
      </c>
      <c r="D73" s="111">
        <f>E73+F73+G73+H73+I73</f>
        <v>483786</v>
      </c>
      <c r="E73" s="111">
        <f>611871-128085</f>
        <v>483786</v>
      </c>
      <c r="F73" s="111"/>
      <c r="G73" s="111"/>
      <c r="H73" s="111"/>
      <c r="I73" s="111"/>
    </row>
    <row r="74" spans="1:9" ht="32.25" thickBot="1">
      <c r="A74" s="115" t="s">
        <v>331</v>
      </c>
      <c r="B74" s="115">
        <v>228</v>
      </c>
      <c r="C74" s="112" t="s">
        <v>330</v>
      </c>
      <c r="D74" s="111">
        <f>E74+F74+G74+H74+I74</f>
        <v>390400</v>
      </c>
      <c r="E74" s="111"/>
      <c r="F74" s="111">
        <v>390400</v>
      </c>
      <c r="G74" s="111"/>
      <c r="H74" s="111"/>
      <c r="I74" s="111"/>
    </row>
    <row r="75" spans="1:9" s="66" customFormat="1" ht="15.75">
      <c r="A75" s="105" t="s">
        <v>112</v>
      </c>
      <c r="B75" s="163">
        <v>230</v>
      </c>
      <c r="C75" s="165"/>
      <c r="D75" s="175">
        <f>E75+F75+G75+H75+I75</f>
        <v>19265</v>
      </c>
      <c r="E75" s="175">
        <f>E78+E81+E79+E80+E81</f>
        <v>19265</v>
      </c>
      <c r="F75" s="175">
        <f t="shared" ref="F75:I75" si="9">F78+F81+F79+F80+F81</f>
        <v>0</v>
      </c>
      <c r="G75" s="175">
        <f t="shared" si="9"/>
        <v>0</v>
      </c>
      <c r="H75" s="175">
        <f t="shared" si="9"/>
        <v>0</v>
      </c>
      <c r="I75" s="175">
        <f t="shared" si="9"/>
        <v>0</v>
      </c>
    </row>
    <row r="76" spans="1:9" ht="16.5" thickBot="1">
      <c r="A76" s="99" t="s">
        <v>87</v>
      </c>
      <c r="B76" s="164"/>
      <c r="C76" s="166"/>
      <c r="D76" s="170">
        <f t="shared" si="8"/>
        <v>0</v>
      </c>
      <c r="E76" s="170"/>
      <c r="F76" s="170"/>
      <c r="G76" s="170"/>
      <c r="H76" s="170"/>
      <c r="I76" s="170"/>
    </row>
    <row r="77" spans="1:9" ht="16.5" thickBot="1">
      <c r="A77" s="99" t="s">
        <v>113</v>
      </c>
      <c r="B77" s="100"/>
      <c r="C77" s="102"/>
      <c r="D77" s="95"/>
      <c r="E77" s="95"/>
      <c r="F77" s="95"/>
      <c r="G77" s="95"/>
      <c r="H77" s="95"/>
      <c r="I77" s="95"/>
    </row>
    <row r="78" spans="1:9" ht="32.25" customHeight="1" thickBot="1">
      <c r="A78" s="163" t="s">
        <v>275</v>
      </c>
      <c r="B78" s="163">
        <v>231</v>
      </c>
      <c r="C78" s="97" t="s">
        <v>317</v>
      </c>
      <c r="D78" s="107">
        <f>E78+F78+G78+H78+I78</f>
        <v>0</v>
      </c>
      <c r="E78" s="107"/>
      <c r="F78" s="107"/>
      <c r="G78" s="107"/>
      <c r="H78" s="107"/>
      <c r="I78" s="107"/>
    </row>
    <row r="79" spans="1:9" ht="16.5" thickBot="1">
      <c r="A79" s="174"/>
      <c r="B79" s="174"/>
      <c r="C79" s="102" t="s">
        <v>318</v>
      </c>
      <c r="D79" s="107">
        <f t="shared" ref="D79:D80" si="10">E79+F79+G79+H79+I79</f>
        <v>18000</v>
      </c>
      <c r="E79" s="95">
        <v>18000</v>
      </c>
      <c r="F79" s="95"/>
      <c r="G79" s="95"/>
      <c r="H79" s="95"/>
      <c r="I79" s="95"/>
    </row>
    <row r="80" spans="1:9" ht="16.5" thickBot="1">
      <c r="A80" s="164"/>
      <c r="B80" s="164"/>
      <c r="C80" s="102" t="s">
        <v>319</v>
      </c>
      <c r="D80" s="107">
        <f t="shared" si="10"/>
        <v>1265</v>
      </c>
      <c r="E80" s="95">
        <v>1265</v>
      </c>
      <c r="F80" s="95"/>
      <c r="G80" s="95"/>
      <c r="H80" s="95"/>
      <c r="I80" s="95"/>
    </row>
    <row r="81" spans="1:9" ht="48" thickBot="1">
      <c r="A81" s="99" t="s">
        <v>114</v>
      </c>
      <c r="B81" s="100">
        <v>232</v>
      </c>
      <c r="C81" s="102"/>
      <c r="D81" s="95">
        <f>E81+F81+G81+H81+I81</f>
        <v>0</v>
      </c>
      <c r="E81" s="95"/>
      <c r="F81" s="95"/>
      <c r="G81" s="95"/>
      <c r="H81" s="95"/>
      <c r="I81" s="95"/>
    </row>
    <row r="82" spans="1:9" ht="16.5" thickBot="1">
      <c r="A82" s="99" t="s">
        <v>115</v>
      </c>
      <c r="B82" s="100">
        <v>240</v>
      </c>
      <c r="C82" s="102"/>
      <c r="D82" s="95">
        <f t="shared" ref="D82:I82" si="11">D84+D91+D92+D93+D94</f>
        <v>275146</v>
      </c>
      <c r="E82" s="95">
        <f t="shared" si="11"/>
        <v>258434</v>
      </c>
      <c r="F82" s="95">
        <f t="shared" si="11"/>
        <v>0</v>
      </c>
      <c r="G82" s="95">
        <f t="shared" si="11"/>
        <v>0</v>
      </c>
      <c r="H82" s="95">
        <f t="shared" si="11"/>
        <v>16712</v>
      </c>
      <c r="I82" s="95">
        <f t="shared" si="11"/>
        <v>0</v>
      </c>
    </row>
    <row r="83" spans="1:9" ht="16.5" thickBot="1">
      <c r="A83" s="99" t="s">
        <v>8</v>
      </c>
      <c r="B83" s="100"/>
      <c r="C83" s="102"/>
      <c r="D83" s="95"/>
      <c r="E83" s="95"/>
      <c r="F83" s="95"/>
      <c r="G83" s="95"/>
      <c r="H83" s="95"/>
      <c r="I83" s="95"/>
    </row>
    <row r="84" spans="1:9" ht="63.75" thickBot="1">
      <c r="A84" s="99" t="s">
        <v>116</v>
      </c>
      <c r="B84" s="100" t="s">
        <v>235</v>
      </c>
      <c r="C84" s="102"/>
      <c r="D84" s="95">
        <f>D86+D88++D87+D89+D90</f>
        <v>275146</v>
      </c>
      <c r="E84" s="95">
        <f t="shared" ref="E84:I84" si="12">E86+E88++E87+E89+E90</f>
        <v>258434</v>
      </c>
      <c r="F84" s="95">
        <f t="shared" si="12"/>
        <v>0</v>
      </c>
      <c r="G84" s="95">
        <f t="shared" si="12"/>
        <v>0</v>
      </c>
      <c r="H84" s="95">
        <f t="shared" si="12"/>
        <v>16712</v>
      </c>
      <c r="I84" s="95">
        <f t="shared" si="12"/>
        <v>0</v>
      </c>
    </row>
    <row r="85" spans="1:9" ht="16.5" thickBot="1">
      <c r="A85" s="99" t="s">
        <v>92</v>
      </c>
      <c r="B85" s="100"/>
      <c r="C85" s="102"/>
      <c r="D85" s="95"/>
      <c r="E85" s="95"/>
      <c r="F85" s="95"/>
      <c r="G85" s="95"/>
      <c r="H85" s="95"/>
      <c r="I85" s="95"/>
    </row>
    <row r="86" spans="1:9" ht="21.75" customHeight="1" thickBot="1">
      <c r="A86" s="167" t="s">
        <v>117</v>
      </c>
      <c r="B86" s="163" t="s">
        <v>118</v>
      </c>
      <c r="C86" s="102" t="s">
        <v>320</v>
      </c>
      <c r="D86" s="95">
        <f>E86+F86+G86+H86+I86</f>
        <v>257667</v>
      </c>
      <c r="E86" s="95">
        <v>255605</v>
      </c>
      <c r="F86" s="95"/>
      <c r="G86" s="95"/>
      <c r="H86" s="95">
        <v>2062</v>
      </c>
      <c r="I86" s="95"/>
    </row>
    <row r="87" spans="1:9" ht="22.5" customHeight="1" thickBot="1">
      <c r="A87" s="168"/>
      <c r="B87" s="164"/>
      <c r="C87" s="102" t="s">
        <v>321</v>
      </c>
      <c r="D87" s="95">
        <f>E87+F87+G87+H87+I87</f>
        <v>14650</v>
      </c>
      <c r="E87" s="95"/>
      <c r="F87" s="95"/>
      <c r="G87" s="95"/>
      <c r="H87" s="95">
        <v>14650</v>
      </c>
      <c r="I87" s="95"/>
    </row>
    <row r="88" spans="1:9" ht="16.5" thickBot="1">
      <c r="A88" s="99" t="s">
        <v>119</v>
      </c>
      <c r="B88" s="100" t="s">
        <v>120</v>
      </c>
      <c r="C88" s="102"/>
      <c r="D88" s="95">
        <f>E88+F88+G88+H88+I88</f>
        <v>0</v>
      </c>
      <c r="E88" s="95"/>
      <c r="F88" s="95"/>
      <c r="G88" s="95"/>
      <c r="H88" s="95"/>
      <c r="I88" s="95"/>
    </row>
    <row r="89" spans="1:9" ht="16.5" thickBot="1">
      <c r="A89" s="99" t="s">
        <v>119</v>
      </c>
      <c r="B89" s="100"/>
      <c r="C89" s="102" t="s">
        <v>322</v>
      </c>
      <c r="D89" s="95">
        <f t="shared" ref="D89:D92" si="13">E89+F89+G89+H89+I89</f>
        <v>2829</v>
      </c>
      <c r="E89" s="95">
        <v>2829</v>
      </c>
      <c r="F89" s="95"/>
      <c r="G89" s="95"/>
      <c r="H89" s="95"/>
      <c r="I89" s="95"/>
    </row>
    <row r="90" spans="1:9" ht="48" thickBot="1">
      <c r="A90" s="99" t="s">
        <v>121</v>
      </c>
      <c r="B90" s="100" t="s">
        <v>122</v>
      </c>
      <c r="C90" s="102" t="s">
        <v>298</v>
      </c>
      <c r="D90" s="95">
        <f t="shared" si="13"/>
        <v>0</v>
      </c>
      <c r="E90" s="95"/>
      <c r="F90" s="95"/>
      <c r="G90" s="95"/>
      <c r="H90" s="95"/>
      <c r="I90" s="95"/>
    </row>
    <row r="91" spans="1:9" ht="16.5" thickBot="1">
      <c r="A91" s="99" t="s">
        <v>123</v>
      </c>
      <c r="B91" s="100" t="s">
        <v>236</v>
      </c>
      <c r="C91" s="102"/>
      <c r="D91" s="95">
        <f t="shared" si="13"/>
        <v>0</v>
      </c>
      <c r="E91" s="95"/>
      <c r="F91" s="95"/>
      <c r="G91" s="95"/>
      <c r="H91" s="95"/>
      <c r="I91" s="95"/>
    </row>
    <row r="92" spans="1:9" ht="32.25" thickBot="1">
      <c r="A92" s="99" t="s">
        <v>124</v>
      </c>
      <c r="B92" s="100" t="s">
        <v>237</v>
      </c>
      <c r="C92" s="102"/>
      <c r="D92" s="95">
        <f t="shared" si="13"/>
        <v>0</v>
      </c>
      <c r="E92" s="95"/>
      <c r="F92" s="95"/>
      <c r="G92" s="95"/>
      <c r="H92" s="95"/>
      <c r="I92" s="95"/>
    </row>
    <row r="93" spans="1:9" ht="32.25" thickBot="1">
      <c r="A93" s="99" t="s">
        <v>125</v>
      </c>
      <c r="B93" s="100" t="s">
        <v>238</v>
      </c>
      <c r="C93" s="102"/>
      <c r="D93" s="95">
        <f>E93+F93+G93+H93+I93</f>
        <v>0</v>
      </c>
      <c r="E93" s="95"/>
      <c r="F93" s="95"/>
      <c r="G93" s="95"/>
      <c r="H93" s="95"/>
      <c r="I93" s="95"/>
    </row>
    <row r="94" spans="1:9" ht="16.5" thickBot="1">
      <c r="A94" s="105" t="s">
        <v>126</v>
      </c>
      <c r="B94" s="98" t="s">
        <v>239</v>
      </c>
      <c r="C94" s="102"/>
      <c r="D94" s="95">
        <f>E94+F94+G94+H94+I94</f>
        <v>0</v>
      </c>
      <c r="E94" s="95"/>
      <c r="F94" s="95"/>
      <c r="G94" s="95"/>
      <c r="H94" s="95"/>
      <c r="I94" s="95"/>
    </row>
    <row r="95" spans="1:9" ht="32.25" thickBot="1">
      <c r="A95" s="63" t="s">
        <v>127</v>
      </c>
      <c r="B95" s="67">
        <v>300</v>
      </c>
      <c r="C95" s="42"/>
      <c r="D95" s="43">
        <f>D97+D101+D102+D103</f>
        <v>127188</v>
      </c>
      <c r="E95" s="43">
        <f>E97+E101+E102+E103</f>
        <v>15000</v>
      </c>
      <c r="F95" s="43">
        <f t="shared" ref="F95:I95" si="14">F97+F101+F102+F103</f>
        <v>0</v>
      </c>
      <c r="G95" s="43">
        <f t="shared" si="14"/>
        <v>0</v>
      </c>
      <c r="H95" s="43">
        <f t="shared" si="14"/>
        <v>112188</v>
      </c>
      <c r="I95" s="43">
        <f t="shared" si="14"/>
        <v>0</v>
      </c>
    </row>
    <row r="96" spans="1:9" ht="16.5" thickBot="1">
      <c r="A96" s="99" t="s">
        <v>113</v>
      </c>
      <c r="B96" s="100"/>
      <c r="C96" s="102"/>
      <c r="D96" s="95"/>
      <c r="E96" s="95"/>
      <c r="F96" s="95"/>
      <c r="G96" s="95"/>
      <c r="H96" s="95"/>
      <c r="I96" s="95"/>
    </row>
    <row r="97" spans="1:9" ht="16.5" thickBot="1">
      <c r="A97" s="99" t="s">
        <v>128</v>
      </c>
      <c r="B97" s="100">
        <v>310</v>
      </c>
      <c r="C97" s="102"/>
      <c r="D97" s="95">
        <f>D99+D100</f>
        <v>79188</v>
      </c>
      <c r="E97" s="95">
        <f t="shared" ref="E97:I97" si="15">E99+E100</f>
        <v>0</v>
      </c>
      <c r="F97" s="95">
        <f t="shared" si="15"/>
        <v>0</v>
      </c>
      <c r="G97" s="95">
        <f t="shared" si="15"/>
        <v>0</v>
      </c>
      <c r="H97" s="95">
        <f t="shared" si="15"/>
        <v>79188</v>
      </c>
      <c r="I97" s="95">
        <f t="shared" si="15"/>
        <v>0</v>
      </c>
    </row>
    <row r="98" spans="1:9" ht="16.5" thickBot="1">
      <c r="A98" s="99" t="s">
        <v>92</v>
      </c>
      <c r="B98" s="100"/>
      <c r="C98" s="102"/>
      <c r="D98" s="95"/>
      <c r="E98" s="95"/>
      <c r="F98" s="95"/>
      <c r="G98" s="95"/>
      <c r="H98" s="95"/>
      <c r="I98" s="95"/>
    </row>
    <row r="99" spans="1:9" ht="48" thickBot="1">
      <c r="A99" s="99" t="s">
        <v>129</v>
      </c>
      <c r="B99" s="100" t="s">
        <v>244</v>
      </c>
      <c r="C99" s="102"/>
      <c r="D99" s="95"/>
      <c r="E99" s="95"/>
      <c r="F99" s="95"/>
      <c r="G99" s="95"/>
      <c r="H99" s="95"/>
      <c r="I99" s="95"/>
    </row>
    <row r="100" spans="1:9" ht="42.75" customHeight="1" thickBot="1">
      <c r="A100" s="105" t="s">
        <v>130</v>
      </c>
      <c r="B100" s="98" t="s">
        <v>240</v>
      </c>
      <c r="C100" s="97" t="s">
        <v>323</v>
      </c>
      <c r="D100" s="95">
        <f>E100+F100+G100+H100+I100</f>
        <v>79188</v>
      </c>
      <c r="E100" s="95"/>
      <c r="F100" s="95"/>
      <c r="G100" s="95"/>
      <c r="H100" s="95">
        <v>79188</v>
      </c>
      <c r="I100" s="95"/>
    </row>
    <row r="101" spans="1:9" ht="32.25" thickBot="1">
      <c r="A101" s="68" t="s">
        <v>131</v>
      </c>
      <c r="B101" s="106">
        <v>320</v>
      </c>
      <c r="C101" s="102"/>
      <c r="D101" s="95"/>
      <c r="E101" s="95"/>
      <c r="F101" s="95"/>
      <c r="G101" s="95"/>
      <c r="H101" s="95"/>
      <c r="I101" s="95"/>
    </row>
    <row r="102" spans="1:9" ht="32.25" thickBot="1">
      <c r="A102" s="99" t="s">
        <v>132</v>
      </c>
      <c r="B102" s="100">
        <v>330</v>
      </c>
      <c r="C102" s="102"/>
      <c r="D102" s="95"/>
      <c r="E102" s="95"/>
      <c r="F102" s="95"/>
      <c r="G102" s="95"/>
      <c r="H102" s="95"/>
      <c r="I102" s="95"/>
    </row>
    <row r="103" spans="1:9" ht="32.25" thickBot="1">
      <c r="A103" s="99" t="s">
        <v>133</v>
      </c>
      <c r="B103" s="100">
        <v>340</v>
      </c>
      <c r="C103" s="102"/>
      <c r="D103" s="95">
        <f>D105+D106+D107+D108+D109+D110</f>
        <v>48000</v>
      </c>
      <c r="E103" s="95">
        <f>E105+E106+E107+E108+E109+E110</f>
        <v>15000</v>
      </c>
      <c r="F103" s="95">
        <f t="shared" ref="F103:I103" si="16">F105+F106+F107+F108+F109+F110</f>
        <v>0</v>
      </c>
      <c r="G103" s="95">
        <f t="shared" si="16"/>
        <v>0</v>
      </c>
      <c r="H103" s="95">
        <f t="shared" si="16"/>
        <v>33000</v>
      </c>
      <c r="I103" s="95">
        <f t="shared" si="16"/>
        <v>0</v>
      </c>
    </row>
    <row r="104" spans="1:9" ht="16.5" thickBot="1">
      <c r="A104" s="99" t="s">
        <v>8</v>
      </c>
      <c r="B104" s="100"/>
      <c r="C104" s="102"/>
      <c r="D104" s="95"/>
      <c r="E104" s="95"/>
      <c r="F104" s="95"/>
      <c r="G104" s="95"/>
      <c r="H104" s="95"/>
      <c r="I104" s="95"/>
    </row>
    <row r="105" spans="1:9" ht="16.5" thickBot="1">
      <c r="A105" s="99" t="s">
        <v>134</v>
      </c>
      <c r="B105" s="100" t="s">
        <v>245</v>
      </c>
      <c r="C105" s="102"/>
      <c r="D105" s="95"/>
      <c r="E105" s="95"/>
      <c r="F105" s="95"/>
      <c r="G105" s="95"/>
      <c r="H105" s="95"/>
      <c r="I105" s="95"/>
    </row>
    <row r="106" spans="1:9" ht="16.5" thickBot="1">
      <c r="A106" s="99" t="s">
        <v>135</v>
      </c>
      <c r="B106" s="100" t="s">
        <v>246</v>
      </c>
      <c r="C106" s="102"/>
      <c r="D106" s="95"/>
      <c r="E106" s="95"/>
      <c r="F106" s="95"/>
      <c r="G106" s="95"/>
      <c r="H106" s="95"/>
      <c r="I106" s="95"/>
    </row>
    <row r="107" spans="1:9" ht="33.75" customHeight="1" thickBot="1">
      <c r="A107" s="163" t="s">
        <v>136</v>
      </c>
      <c r="B107" s="163" t="s">
        <v>247</v>
      </c>
      <c r="C107" s="97" t="s">
        <v>324</v>
      </c>
      <c r="D107" s="95">
        <f>E107+F107+G107+H107+I107</f>
        <v>0</v>
      </c>
      <c r="E107" s="95"/>
      <c r="F107" s="95"/>
      <c r="G107" s="95"/>
      <c r="H107" s="95"/>
      <c r="I107" s="95"/>
    </row>
    <row r="108" spans="1:9" ht="33.75" customHeight="1" thickBot="1">
      <c r="A108" s="174"/>
      <c r="B108" s="174"/>
      <c r="C108" s="97" t="s">
        <v>325</v>
      </c>
      <c r="D108" s="95">
        <f>E108+F108+G108+H108+I108</f>
        <v>25000</v>
      </c>
      <c r="E108" s="95"/>
      <c r="F108" s="95"/>
      <c r="G108" s="95"/>
      <c r="H108" s="95">
        <v>25000</v>
      </c>
      <c r="I108" s="95"/>
    </row>
    <row r="109" spans="1:9" ht="33.75" customHeight="1" thickBot="1">
      <c r="A109" s="174"/>
      <c r="B109" s="174"/>
      <c r="C109" s="97" t="s">
        <v>326</v>
      </c>
      <c r="D109" s="95">
        <f t="shared" ref="D109:D119" si="17">E109+F109+G109+H109+I109</f>
        <v>23000</v>
      </c>
      <c r="E109" s="95">
        <v>15000</v>
      </c>
      <c r="F109" s="95"/>
      <c r="G109" s="95"/>
      <c r="H109" s="95">
        <v>8000</v>
      </c>
      <c r="I109" s="95"/>
    </row>
    <row r="110" spans="1:9" ht="33.75" customHeight="1" thickBot="1">
      <c r="A110" s="164"/>
      <c r="B110" s="164"/>
      <c r="C110" s="97" t="s">
        <v>327</v>
      </c>
      <c r="D110" s="95">
        <f t="shared" si="17"/>
        <v>0</v>
      </c>
      <c r="E110" s="95">
        <f>15000-15000</f>
        <v>0</v>
      </c>
      <c r="F110" s="95"/>
      <c r="G110" s="95"/>
      <c r="H110" s="95">
        <f>8000-8000</f>
        <v>0</v>
      </c>
      <c r="I110" s="95"/>
    </row>
    <row r="111" spans="1:9" ht="16.5" thickBot="1">
      <c r="A111" s="68" t="s">
        <v>137</v>
      </c>
      <c r="B111" s="106">
        <v>400</v>
      </c>
      <c r="C111" s="102" t="s">
        <v>71</v>
      </c>
      <c r="D111" s="95">
        <f t="shared" si="17"/>
        <v>0</v>
      </c>
      <c r="E111" s="95"/>
      <c r="F111" s="95"/>
      <c r="G111" s="95"/>
      <c r="H111" s="95"/>
      <c r="I111" s="95"/>
    </row>
    <row r="112" spans="1:9" ht="16.5" thickBot="1">
      <c r="A112" s="99" t="s">
        <v>113</v>
      </c>
      <c r="B112" s="100"/>
      <c r="C112" s="102"/>
      <c r="D112" s="95">
        <f t="shared" si="17"/>
        <v>0</v>
      </c>
      <c r="E112" s="95"/>
      <c r="F112" s="95"/>
      <c r="G112" s="95"/>
      <c r="H112" s="95"/>
      <c r="I112" s="95"/>
    </row>
    <row r="113" spans="1:9" ht="16.5" thickBot="1">
      <c r="A113" s="99" t="s">
        <v>138</v>
      </c>
      <c r="B113" s="100">
        <v>410</v>
      </c>
      <c r="C113" s="102"/>
      <c r="D113" s="95">
        <f t="shared" si="17"/>
        <v>0</v>
      </c>
      <c r="E113" s="95"/>
      <c r="F113" s="95"/>
      <c r="G113" s="95"/>
      <c r="H113" s="95"/>
      <c r="I113" s="95"/>
    </row>
    <row r="114" spans="1:9" ht="16.5" thickBot="1">
      <c r="A114" s="99" t="s">
        <v>139</v>
      </c>
      <c r="B114" s="100">
        <v>420</v>
      </c>
      <c r="C114" s="102"/>
      <c r="D114" s="95">
        <f t="shared" si="17"/>
        <v>0</v>
      </c>
      <c r="E114" s="95"/>
      <c r="F114" s="95"/>
      <c r="G114" s="95"/>
      <c r="H114" s="95"/>
      <c r="I114" s="95"/>
    </row>
    <row r="115" spans="1:9" ht="16.5" thickBot="1">
      <c r="A115" s="99" t="s">
        <v>140</v>
      </c>
      <c r="B115" s="100">
        <v>500</v>
      </c>
      <c r="C115" s="102"/>
      <c r="D115" s="95">
        <f t="shared" si="17"/>
        <v>0</v>
      </c>
      <c r="E115" s="95"/>
      <c r="F115" s="95"/>
      <c r="G115" s="95"/>
      <c r="H115" s="95"/>
      <c r="I115" s="95"/>
    </row>
    <row r="116" spans="1:9">
      <c r="A116" s="176" t="s">
        <v>8</v>
      </c>
      <c r="B116" s="163"/>
      <c r="C116" s="165"/>
      <c r="D116" s="169">
        <f t="shared" si="17"/>
        <v>0</v>
      </c>
      <c r="E116" s="169"/>
      <c r="F116" s="169"/>
      <c r="G116" s="169"/>
      <c r="H116" s="169"/>
      <c r="I116" s="169"/>
    </row>
    <row r="117" spans="1:9" ht="15.75" thickBot="1">
      <c r="A117" s="177"/>
      <c r="B117" s="164"/>
      <c r="C117" s="166"/>
      <c r="D117" s="170">
        <f t="shared" si="17"/>
        <v>0</v>
      </c>
      <c r="E117" s="170"/>
      <c r="F117" s="170"/>
      <c r="G117" s="170"/>
      <c r="H117" s="170"/>
      <c r="I117" s="170"/>
    </row>
    <row r="118" spans="1:9" ht="16.5" thickBot="1">
      <c r="A118" s="99" t="s">
        <v>141</v>
      </c>
      <c r="B118" s="100">
        <v>510</v>
      </c>
      <c r="C118" s="102"/>
      <c r="D118" s="95">
        <f t="shared" si="17"/>
        <v>0</v>
      </c>
      <c r="E118" s="95"/>
      <c r="F118" s="95"/>
      <c r="G118" s="95"/>
      <c r="H118" s="95"/>
      <c r="I118" s="95"/>
    </row>
    <row r="119" spans="1:9" ht="16.5" thickBot="1">
      <c r="A119" s="99" t="s">
        <v>142</v>
      </c>
      <c r="B119" s="100">
        <v>520</v>
      </c>
      <c r="C119" s="102"/>
      <c r="D119" s="95">
        <f t="shared" si="17"/>
        <v>0</v>
      </c>
      <c r="E119" s="95"/>
      <c r="F119" s="95"/>
      <c r="G119" s="95"/>
      <c r="H119" s="95"/>
      <c r="I119" s="95"/>
    </row>
    <row r="120" spans="1:9" ht="16.5" thickBot="1">
      <c r="A120" s="113" t="s">
        <v>143</v>
      </c>
      <c r="B120" s="100">
        <v>600</v>
      </c>
      <c r="C120" s="102" t="s">
        <v>71</v>
      </c>
      <c r="D120" s="95">
        <f>E120+F120+H120</f>
        <v>252787.58</v>
      </c>
      <c r="E120" s="95">
        <v>48709.09</v>
      </c>
      <c r="F120" s="95"/>
      <c r="G120" s="95"/>
      <c r="H120" s="95">
        <v>204078.49</v>
      </c>
      <c r="I120" s="95"/>
    </row>
    <row r="121" spans="1:9" ht="16.5" thickBot="1">
      <c r="A121" s="113" t="s">
        <v>144</v>
      </c>
      <c r="B121" s="100">
        <v>700</v>
      </c>
      <c r="C121" s="102" t="s">
        <v>71</v>
      </c>
      <c r="D121" s="95">
        <f>D120+D12-D23-D95</f>
        <v>252787.57999999821</v>
      </c>
      <c r="E121" s="95">
        <f>E120+E12-E23-E95</f>
        <v>48709.089999999851</v>
      </c>
      <c r="F121" s="95">
        <f t="shared" ref="F121:I121" si="18">F120+F12-F23-F95</f>
        <v>0</v>
      </c>
      <c r="G121" s="95"/>
      <c r="H121" s="95">
        <f t="shared" si="18"/>
        <v>204078.49</v>
      </c>
      <c r="I121" s="95">
        <f t="shared" si="18"/>
        <v>0</v>
      </c>
    </row>
    <row r="122" spans="1:9" ht="15.75">
      <c r="A122" s="10"/>
      <c r="D122" s="44">
        <f>D95+D23-D12</f>
        <v>0</v>
      </c>
      <c r="E122" s="44">
        <f>E95+E23-E12</f>
        <v>0</v>
      </c>
      <c r="F122" s="44">
        <f>F95+F23-F12</f>
        <v>0</v>
      </c>
      <c r="G122" s="44" t="e">
        <f>G95+G23-G12</f>
        <v>#VALUE!</v>
      </c>
      <c r="H122" s="44">
        <f>H95+H23-H12</f>
        <v>0</v>
      </c>
    </row>
    <row r="123" spans="1:9" ht="15.75">
      <c r="A123" s="10"/>
    </row>
    <row r="124" spans="1:9" ht="18.75">
      <c r="A124" s="23"/>
      <c r="B124" s="23"/>
      <c r="C124" s="23"/>
      <c r="D124" s="23"/>
      <c r="E124" s="78">
        <f>E95+E23-E12</f>
        <v>0</v>
      </c>
      <c r="F124" s="23"/>
    </row>
  </sheetData>
  <mergeCells count="54">
    <mergeCell ref="I116:I117"/>
    <mergeCell ref="C116:C117"/>
    <mergeCell ref="D116:D117"/>
    <mergeCell ref="E116:E117"/>
    <mergeCell ref="F116:F117"/>
    <mergeCell ref="G116:G117"/>
    <mergeCell ref="H116:H117"/>
    <mergeCell ref="A86:A87"/>
    <mergeCell ref="B86:B87"/>
    <mergeCell ref="A107:A110"/>
    <mergeCell ref="B107:B110"/>
    <mergeCell ref="A116:A117"/>
    <mergeCell ref="B116:B117"/>
    <mergeCell ref="H75:H76"/>
    <mergeCell ref="I75:I76"/>
    <mergeCell ref="A78:A80"/>
    <mergeCell ref="B78:B80"/>
    <mergeCell ref="E75:E76"/>
    <mergeCell ref="B75:B76"/>
    <mergeCell ref="C75:C76"/>
    <mergeCell ref="D75:D76"/>
    <mergeCell ref="F75:F76"/>
    <mergeCell ref="G75:G76"/>
    <mergeCell ref="A53:A54"/>
    <mergeCell ref="B53:B54"/>
    <mergeCell ref="E35:E36"/>
    <mergeCell ref="A71:A73"/>
    <mergeCell ref="B71:B73"/>
    <mergeCell ref="D35:D36"/>
    <mergeCell ref="F35:F36"/>
    <mergeCell ref="G35:G36"/>
    <mergeCell ref="H35:H36"/>
    <mergeCell ref="I35:I36"/>
    <mergeCell ref="B14:B17"/>
    <mergeCell ref="A33:A34"/>
    <mergeCell ref="B33:B34"/>
    <mergeCell ref="B35:B36"/>
    <mergeCell ref="C35:C36"/>
    <mergeCell ref="A27:A28"/>
    <mergeCell ref="B27:B28"/>
    <mergeCell ref="A14:A17"/>
    <mergeCell ref="A1:I1"/>
    <mergeCell ref="A2:I2"/>
    <mergeCell ref="A3:I3"/>
    <mergeCell ref="A5:I5"/>
    <mergeCell ref="A7:A10"/>
    <mergeCell ref="B7:B10"/>
    <mergeCell ref="D7:I7"/>
    <mergeCell ref="D8:D10"/>
    <mergeCell ref="E8:I8"/>
    <mergeCell ref="E9:E10"/>
    <mergeCell ref="F9:F10"/>
    <mergeCell ref="G9:G10"/>
    <mergeCell ref="H9:I9"/>
  </mergeCells>
  <pageMargins left="1.1023622047244095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4"/>
  <sheetViews>
    <sheetView view="pageBreakPreview" topLeftCell="A93" zoomScale="110" zoomScaleNormal="100" zoomScaleSheetLayoutView="110" workbookViewId="0">
      <selection activeCell="H121" sqref="H121"/>
    </sheetView>
  </sheetViews>
  <sheetFormatPr defaultRowHeight="15"/>
  <cols>
    <col min="1" max="1" width="43.140625" customWidth="1"/>
    <col min="3" max="3" width="36.42578125" customWidth="1"/>
    <col min="4" max="4" width="19.7109375" customWidth="1"/>
    <col min="5" max="5" width="16.5703125" customWidth="1"/>
    <col min="6" max="6" width="13.42578125" customWidth="1"/>
    <col min="7" max="7" width="15.42578125" customWidth="1"/>
    <col min="8" max="8" width="14" customWidth="1"/>
    <col min="9" max="9" width="12.5703125" customWidth="1"/>
    <col min="10" max="10" width="11.42578125" bestFit="1" customWidth="1"/>
  </cols>
  <sheetData>
    <row r="1" spans="1:10" ht="18.75">
      <c r="A1" s="154" t="s">
        <v>59</v>
      </c>
      <c r="B1" s="154"/>
      <c r="C1" s="154"/>
      <c r="D1" s="154"/>
      <c r="E1" s="154"/>
      <c r="F1" s="154"/>
      <c r="G1" s="154"/>
      <c r="H1" s="154"/>
      <c r="I1" s="154"/>
    </row>
    <row r="2" spans="1:10" ht="18.75">
      <c r="A2" s="122" t="s">
        <v>60</v>
      </c>
      <c r="B2" s="122"/>
      <c r="C2" s="122"/>
      <c r="D2" s="122"/>
      <c r="E2" s="122"/>
      <c r="F2" s="122"/>
      <c r="G2" s="122"/>
      <c r="H2" s="122"/>
      <c r="I2" s="122"/>
    </row>
    <row r="3" spans="1:10" s="62" customFormat="1" ht="18.75">
      <c r="A3" s="155" t="s">
        <v>328</v>
      </c>
      <c r="B3" s="155"/>
      <c r="C3" s="155"/>
      <c r="D3" s="155"/>
      <c r="E3" s="155"/>
      <c r="F3" s="155"/>
      <c r="G3" s="155"/>
      <c r="H3" s="155"/>
      <c r="I3" s="155"/>
    </row>
    <row r="4" spans="1:10" ht="18.75">
      <c r="A4" s="90"/>
    </row>
    <row r="5" spans="1:10" ht="18.75">
      <c r="A5" s="156"/>
      <c r="B5" s="156"/>
      <c r="C5" s="156"/>
      <c r="D5" s="156"/>
      <c r="E5" s="156"/>
      <c r="F5" s="156"/>
      <c r="G5" s="156"/>
      <c r="H5" s="156"/>
      <c r="I5" s="156"/>
    </row>
    <row r="6" spans="1:10" ht="19.5" thickBot="1">
      <c r="A6" s="1"/>
    </row>
    <row r="7" spans="1:10" ht="48" customHeight="1" thickBot="1">
      <c r="A7" s="157" t="s">
        <v>5</v>
      </c>
      <c r="B7" s="157" t="s">
        <v>61</v>
      </c>
      <c r="C7" s="5" t="s">
        <v>62</v>
      </c>
      <c r="D7" s="160" t="s">
        <v>209</v>
      </c>
      <c r="E7" s="161"/>
      <c r="F7" s="161"/>
      <c r="G7" s="161"/>
      <c r="H7" s="161"/>
      <c r="I7" s="162"/>
    </row>
    <row r="8" spans="1:10" ht="69" customHeight="1" thickBot="1">
      <c r="A8" s="158"/>
      <c r="B8" s="158"/>
      <c r="C8" s="6" t="s">
        <v>63</v>
      </c>
      <c r="D8" s="157" t="s">
        <v>64</v>
      </c>
      <c r="E8" s="160" t="s">
        <v>0</v>
      </c>
      <c r="F8" s="161"/>
      <c r="G8" s="161"/>
      <c r="H8" s="161"/>
      <c r="I8" s="162"/>
    </row>
    <row r="9" spans="1:10" ht="54.75" customHeight="1" thickBot="1">
      <c r="A9" s="158"/>
      <c r="B9" s="158"/>
      <c r="C9" s="3"/>
      <c r="D9" s="158"/>
      <c r="E9" s="157" t="s">
        <v>65</v>
      </c>
      <c r="F9" s="157" t="s">
        <v>66</v>
      </c>
      <c r="G9" s="157" t="s">
        <v>67</v>
      </c>
      <c r="H9" s="160" t="s">
        <v>68</v>
      </c>
      <c r="I9" s="162"/>
    </row>
    <row r="10" spans="1:10" ht="48.75" customHeight="1" thickBot="1">
      <c r="A10" s="159"/>
      <c r="B10" s="159"/>
      <c r="C10" s="4"/>
      <c r="D10" s="159"/>
      <c r="E10" s="159"/>
      <c r="F10" s="159"/>
      <c r="G10" s="159"/>
      <c r="H10" s="7" t="s">
        <v>64</v>
      </c>
      <c r="I10" s="7" t="s">
        <v>69</v>
      </c>
    </row>
    <row r="11" spans="1:10" ht="16.5" thickBot="1">
      <c r="A11" s="92">
        <v>1</v>
      </c>
      <c r="B11" s="8">
        <v>2</v>
      </c>
      <c r="C11" s="9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</row>
    <row r="12" spans="1:10" ht="16.5" thickBot="1">
      <c r="A12" s="40" t="s">
        <v>70</v>
      </c>
      <c r="B12" s="41">
        <v>100</v>
      </c>
      <c r="C12" s="42" t="s">
        <v>71</v>
      </c>
      <c r="D12" s="43">
        <f>E12+F12+H12</f>
        <v>17912300</v>
      </c>
      <c r="E12" s="43">
        <f>E14+E15</f>
        <v>16842000</v>
      </c>
      <c r="F12" s="43">
        <f>F20</f>
        <v>390400</v>
      </c>
      <c r="G12" s="43" t="s">
        <v>71</v>
      </c>
      <c r="H12" s="43">
        <f>H13+H21+H22+H18+H17+H16+H15</f>
        <v>679900</v>
      </c>
      <c r="I12" s="43"/>
    </row>
    <row r="13" spans="1:10" ht="16.5" thickBot="1">
      <c r="A13" s="94" t="s">
        <v>72</v>
      </c>
      <c r="B13" s="8">
        <v>110</v>
      </c>
      <c r="C13" s="116" t="s">
        <v>332</v>
      </c>
      <c r="D13" s="95">
        <f>H13</f>
        <v>0</v>
      </c>
      <c r="E13" s="95" t="s">
        <v>71</v>
      </c>
      <c r="F13" s="95" t="s">
        <v>71</v>
      </c>
      <c r="G13" s="95" t="s">
        <v>71</v>
      </c>
      <c r="H13" s="95"/>
      <c r="I13" s="95" t="s">
        <v>71</v>
      </c>
    </row>
    <row r="14" spans="1:10" ht="25.5" customHeight="1" thickBot="1">
      <c r="A14" s="151" t="s">
        <v>73</v>
      </c>
      <c r="B14" s="171">
        <v>120</v>
      </c>
      <c r="C14" s="102" t="s">
        <v>248</v>
      </c>
      <c r="D14" s="95">
        <f>E14</f>
        <v>16842000</v>
      </c>
      <c r="E14" s="95">
        <v>16842000</v>
      </c>
      <c r="F14" s="95" t="s">
        <v>71</v>
      </c>
      <c r="G14" s="95" t="s">
        <v>71</v>
      </c>
      <c r="H14" s="95"/>
      <c r="I14" s="95"/>
      <c r="J14" s="44"/>
    </row>
    <row r="15" spans="1:10" ht="25.5" customHeight="1" thickBot="1">
      <c r="A15" s="152"/>
      <c r="B15" s="172"/>
      <c r="C15" s="102"/>
      <c r="D15" s="95">
        <f>E15</f>
        <v>0</v>
      </c>
      <c r="E15" s="95"/>
      <c r="F15" s="95"/>
      <c r="G15" s="95"/>
      <c r="H15" s="95"/>
      <c r="I15" s="95"/>
      <c r="J15" s="44"/>
    </row>
    <row r="16" spans="1:10" ht="25.5" customHeight="1" thickBot="1">
      <c r="A16" s="152"/>
      <c r="B16" s="172"/>
      <c r="C16" s="102" t="s">
        <v>333</v>
      </c>
      <c r="D16" s="95">
        <f>H16</f>
        <v>230400</v>
      </c>
      <c r="E16" s="95"/>
      <c r="F16" s="95"/>
      <c r="G16" s="95"/>
      <c r="H16" s="95">
        <v>230400</v>
      </c>
      <c r="I16" s="95"/>
      <c r="J16" s="44"/>
    </row>
    <row r="17" spans="1:10" ht="24.75" customHeight="1" thickBot="1">
      <c r="A17" s="153"/>
      <c r="B17" s="173"/>
      <c r="C17" s="102" t="s">
        <v>334</v>
      </c>
      <c r="D17" s="95">
        <f>H17</f>
        <v>0</v>
      </c>
      <c r="E17" s="95"/>
      <c r="F17" s="95" t="s">
        <v>71</v>
      </c>
      <c r="G17" s="95" t="s">
        <v>71</v>
      </c>
      <c r="H17" s="95"/>
      <c r="I17" s="95"/>
      <c r="J17" s="44"/>
    </row>
    <row r="18" spans="1:10" ht="32.25" thickBot="1">
      <c r="A18" s="54" t="s">
        <v>74</v>
      </c>
      <c r="B18" s="57">
        <v>130</v>
      </c>
      <c r="C18" s="102"/>
      <c r="D18" s="95">
        <f>H18</f>
        <v>0</v>
      </c>
      <c r="E18" s="95" t="s">
        <v>71</v>
      </c>
      <c r="F18" s="95" t="s">
        <v>71</v>
      </c>
      <c r="G18" s="95" t="s">
        <v>71</v>
      </c>
      <c r="H18" s="95"/>
      <c r="I18" s="95" t="s">
        <v>71</v>
      </c>
    </row>
    <row r="19" spans="1:10" ht="71.25" customHeight="1" thickBot="1">
      <c r="A19" s="94" t="s">
        <v>75</v>
      </c>
      <c r="B19" s="8">
        <v>140</v>
      </c>
      <c r="C19" s="102"/>
      <c r="D19" s="95">
        <f>H19</f>
        <v>0</v>
      </c>
      <c r="E19" s="95" t="s">
        <v>71</v>
      </c>
      <c r="F19" s="95" t="s">
        <v>71</v>
      </c>
      <c r="G19" s="95" t="s">
        <v>71</v>
      </c>
      <c r="H19" s="95"/>
      <c r="I19" s="95" t="s">
        <v>71</v>
      </c>
    </row>
    <row r="20" spans="1:10" ht="39.75" customHeight="1" thickBot="1">
      <c r="A20" s="94" t="s">
        <v>76</v>
      </c>
      <c r="B20" s="8">
        <v>150</v>
      </c>
      <c r="C20" s="102"/>
      <c r="D20" s="95">
        <f>F20+G20</f>
        <v>390400</v>
      </c>
      <c r="E20" s="95" t="s">
        <v>71</v>
      </c>
      <c r="F20" s="95">
        <v>390400</v>
      </c>
      <c r="G20" s="95"/>
      <c r="H20" s="108" t="s">
        <v>71</v>
      </c>
      <c r="I20" s="95" t="s">
        <v>71</v>
      </c>
    </row>
    <row r="21" spans="1:10" ht="16.5" thickBot="1">
      <c r="A21" s="94" t="s">
        <v>77</v>
      </c>
      <c r="B21" s="8">
        <v>160</v>
      </c>
      <c r="C21" s="102" t="s">
        <v>335</v>
      </c>
      <c r="D21" s="95">
        <f>H21</f>
        <v>449500</v>
      </c>
      <c r="E21" s="95" t="s">
        <v>71</v>
      </c>
      <c r="F21" s="95" t="s">
        <v>71</v>
      </c>
      <c r="G21" s="114" t="s">
        <v>71</v>
      </c>
      <c r="H21" s="111">
        <f>92000+2750*130</f>
        <v>449500</v>
      </c>
      <c r="I21" s="95"/>
    </row>
    <row r="22" spans="1:10" ht="16.5" thickBot="1">
      <c r="A22" s="93" t="s">
        <v>78</v>
      </c>
      <c r="B22" s="91">
        <v>180</v>
      </c>
      <c r="C22" s="102" t="s">
        <v>71</v>
      </c>
      <c r="D22" s="95">
        <f>H22</f>
        <v>0</v>
      </c>
      <c r="E22" s="95" t="s">
        <v>71</v>
      </c>
      <c r="F22" s="95" t="s">
        <v>71</v>
      </c>
      <c r="G22" s="114" t="s">
        <v>71</v>
      </c>
      <c r="H22" s="111"/>
      <c r="I22" s="95" t="s">
        <v>71</v>
      </c>
    </row>
    <row r="23" spans="1:10" ht="16.5" thickBot="1">
      <c r="A23" s="63" t="s">
        <v>194</v>
      </c>
      <c r="B23" s="64">
        <v>200</v>
      </c>
      <c r="C23" s="42" t="s">
        <v>71</v>
      </c>
      <c r="D23" s="43">
        <f>D25+D35+D82+D75</f>
        <v>17785112</v>
      </c>
      <c r="E23" s="43">
        <f>E25+E35+E75+E82</f>
        <v>16827000</v>
      </c>
      <c r="F23" s="43">
        <f>F25+F35+F75+F82</f>
        <v>390400</v>
      </c>
      <c r="G23" s="43">
        <f>G25+G35+G75+G82</f>
        <v>0</v>
      </c>
      <c r="H23" s="43">
        <f>H25+H35+H75+H82</f>
        <v>567712</v>
      </c>
      <c r="I23" s="43">
        <f>I25+I35+I75+I82</f>
        <v>0</v>
      </c>
    </row>
    <row r="24" spans="1:10" ht="16.5" thickBot="1">
      <c r="A24" s="99" t="s">
        <v>79</v>
      </c>
      <c r="B24" s="100"/>
      <c r="C24" s="102"/>
      <c r="D24" s="95"/>
      <c r="E24" s="95"/>
      <c r="F24" s="95"/>
      <c r="G24" s="95"/>
      <c r="H24" s="95"/>
      <c r="I24" s="95"/>
    </row>
    <row r="25" spans="1:10" ht="16.5" thickBot="1">
      <c r="A25" s="99" t="s">
        <v>80</v>
      </c>
      <c r="B25" s="100">
        <v>210</v>
      </c>
      <c r="C25" s="102"/>
      <c r="D25" s="95">
        <f>E25+F25+G25+H25+I25</f>
        <v>12702550</v>
      </c>
      <c r="E25" s="95">
        <f>E27+E29+E33+E28+E34</f>
        <v>12594350</v>
      </c>
      <c r="F25" s="95">
        <f>F27+F29+F33</f>
        <v>0</v>
      </c>
      <c r="G25" s="95">
        <f>G27+G29+G33</f>
        <v>0</v>
      </c>
      <c r="H25" s="95">
        <f>H27+H29+H33</f>
        <v>108200</v>
      </c>
      <c r="I25" s="95">
        <f>I27+I29+I33</f>
        <v>0</v>
      </c>
    </row>
    <row r="26" spans="1:10" ht="16.5" thickBot="1">
      <c r="A26" s="99" t="s">
        <v>81</v>
      </c>
      <c r="B26" s="100"/>
      <c r="C26" s="102"/>
      <c r="D26" s="95"/>
      <c r="E26" s="95"/>
      <c r="F26" s="95"/>
      <c r="G26" s="95"/>
      <c r="H26" s="95"/>
      <c r="I26" s="95"/>
    </row>
    <row r="27" spans="1:10" ht="16.5" thickBot="1">
      <c r="A27" s="167" t="s">
        <v>82</v>
      </c>
      <c r="B27" s="163">
        <v>211</v>
      </c>
      <c r="C27" s="102" t="s">
        <v>249</v>
      </c>
      <c r="D27" s="95">
        <f>E27+F27+G27+H27+I27</f>
        <v>9745700</v>
      </c>
      <c r="E27" s="95">
        <v>9662600</v>
      </c>
      <c r="F27" s="95"/>
      <c r="G27" s="95"/>
      <c r="H27" s="95">
        <v>83100</v>
      </c>
      <c r="I27" s="95"/>
    </row>
    <row r="28" spans="1:10" ht="16.5" thickBot="1">
      <c r="A28" s="168"/>
      <c r="B28" s="164"/>
      <c r="C28" s="102"/>
      <c r="D28" s="95">
        <f>E28+F28+G28+H28+I28</f>
        <v>0</v>
      </c>
      <c r="E28" s="95"/>
      <c r="F28" s="95"/>
      <c r="G28" s="95"/>
      <c r="H28" s="95"/>
      <c r="I28" s="95"/>
    </row>
    <row r="29" spans="1:10" ht="16.5" thickBot="1">
      <c r="A29" s="99" t="s">
        <v>83</v>
      </c>
      <c r="B29" s="100">
        <v>212</v>
      </c>
      <c r="C29" s="102"/>
      <c r="D29" s="95">
        <f>D31+D32</f>
        <v>8250</v>
      </c>
      <c r="E29" s="95">
        <f t="shared" ref="E29:I29" si="0">E31+E32</f>
        <v>8250</v>
      </c>
      <c r="F29" s="95">
        <f t="shared" si="0"/>
        <v>0</v>
      </c>
      <c r="G29" s="95">
        <f t="shared" si="0"/>
        <v>0</v>
      </c>
      <c r="H29" s="95">
        <f t="shared" si="0"/>
        <v>0</v>
      </c>
      <c r="I29" s="95">
        <f t="shared" si="0"/>
        <v>0</v>
      </c>
    </row>
    <row r="30" spans="1:10" ht="16.5" thickBot="1">
      <c r="A30" s="99" t="s">
        <v>0</v>
      </c>
      <c r="B30" s="100"/>
      <c r="C30" s="102"/>
      <c r="D30" s="95"/>
      <c r="E30" s="95"/>
      <c r="F30" s="95"/>
      <c r="G30" s="95"/>
      <c r="H30" s="95"/>
      <c r="I30" s="95"/>
    </row>
    <row r="31" spans="1:10" ht="48" thickBot="1">
      <c r="A31" s="99" t="s">
        <v>84</v>
      </c>
      <c r="B31" s="100" t="s">
        <v>210</v>
      </c>
      <c r="C31" s="102"/>
      <c r="D31" s="95"/>
      <c r="E31" s="95"/>
      <c r="F31" s="95"/>
      <c r="G31" s="95"/>
      <c r="H31" s="95"/>
      <c r="I31" s="95"/>
    </row>
    <row r="32" spans="1:10" ht="32.25" customHeight="1" thickBot="1">
      <c r="A32" s="98" t="s">
        <v>85</v>
      </c>
      <c r="B32" s="98" t="s">
        <v>211</v>
      </c>
      <c r="C32" s="102" t="s">
        <v>307</v>
      </c>
      <c r="D32" s="95">
        <f>E32+F32+G32+H32+I32</f>
        <v>8250</v>
      </c>
      <c r="E32" s="95">
        <v>8250</v>
      </c>
      <c r="F32" s="95"/>
      <c r="G32" s="95"/>
      <c r="H32" s="95"/>
      <c r="I32" s="95"/>
    </row>
    <row r="33" spans="1:9" ht="16.5" thickBot="1">
      <c r="A33" s="163" t="s">
        <v>254</v>
      </c>
      <c r="B33" s="163">
        <v>213</v>
      </c>
      <c r="C33" s="103" t="s">
        <v>250</v>
      </c>
      <c r="D33" s="104">
        <f>E33+F33+G33+H33++I33</f>
        <v>2948600</v>
      </c>
      <c r="E33" s="104">
        <v>2923500</v>
      </c>
      <c r="F33" s="104"/>
      <c r="G33" s="104"/>
      <c r="H33" s="104">
        <v>25100</v>
      </c>
      <c r="I33" s="104"/>
    </row>
    <row r="34" spans="1:9" ht="16.5" thickBot="1">
      <c r="A34" s="164"/>
      <c r="B34" s="164"/>
      <c r="C34" s="103"/>
      <c r="D34" s="104">
        <f>E34+F34+G34+H34++I34</f>
        <v>0</v>
      </c>
      <c r="E34" s="104"/>
      <c r="F34" s="104"/>
      <c r="G34" s="104"/>
      <c r="H34" s="104"/>
      <c r="I34" s="104"/>
    </row>
    <row r="35" spans="1:9" ht="16.5" thickBot="1">
      <c r="A35" s="68" t="s">
        <v>86</v>
      </c>
      <c r="B35" s="163">
        <v>220</v>
      </c>
      <c r="C35" s="165"/>
      <c r="D35" s="169">
        <f>D38+D39+D40+D50+D51+D60+D74</f>
        <v>4788151</v>
      </c>
      <c r="E35" s="169">
        <f t="shared" ref="E35:I35" si="1">E38+E39+E40+E50+E51+E60+E74</f>
        <v>3954951</v>
      </c>
      <c r="F35" s="169">
        <f t="shared" si="1"/>
        <v>390400</v>
      </c>
      <c r="G35" s="169">
        <f t="shared" si="1"/>
        <v>0</v>
      </c>
      <c r="H35" s="169">
        <f t="shared" si="1"/>
        <v>442800</v>
      </c>
      <c r="I35" s="169">
        <f t="shared" si="1"/>
        <v>0</v>
      </c>
    </row>
    <row r="36" spans="1:9" ht="16.5" thickBot="1">
      <c r="A36" s="68" t="s">
        <v>87</v>
      </c>
      <c r="B36" s="164"/>
      <c r="C36" s="166"/>
      <c r="D36" s="170"/>
      <c r="E36" s="170"/>
      <c r="F36" s="170"/>
      <c r="G36" s="170"/>
      <c r="H36" s="170"/>
      <c r="I36" s="170"/>
    </row>
    <row r="37" spans="1:9" ht="16.5" thickBot="1">
      <c r="A37" s="99" t="s">
        <v>88</v>
      </c>
      <c r="B37" s="100"/>
      <c r="C37" s="102"/>
      <c r="D37" s="95"/>
      <c r="E37" s="95"/>
      <c r="F37" s="95"/>
      <c r="G37" s="95"/>
      <c r="H37" s="95"/>
      <c r="I37" s="95"/>
    </row>
    <row r="38" spans="1:9" ht="16.5" thickBot="1">
      <c r="A38" s="105" t="s">
        <v>89</v>
      </c>
      <c r="B38" s="98">
        <v>221</v>
      </c>
      <c r="C38" s="102" t="s">
        <v>284</v>
      </c>
      <c r="D38" s="95">
        <f>E38+F38+G38+H38+I38</f>
        <v>49530</v>
      </c>
      <c r="E38" s="95">
        <v>48230</v>
      </c>
      <c r="F38" s="95"/>
      <c r="G38" s="95"/>
      <c r="H38" s="95">
        <v>1300</v>
      </c>
      <c r="I38" s="95"/>
    </row>
    <row r="39" spans="1:9" ht="16.5" thickBot="1">
      <c r="A39" s="68" t="s">
        <v>90</v>
      </c>
      <c r="B39" s="106">
        <v>222</v>
      </c>
      <c r="C39" s="102" t="s">
        <v>251</v>
      </c>
      <c r="D39" s="95">
        <f>E39+F39+G39+H39+I39</f>
        <v>0</v>
      </c>
      <c r="E39" s="95"/>
      <c r="F39" s="95"/>
      <c r="G39" s="95"/>
      <c r="H39" s="95"/>
      <c r="I39" s="95"/>
    </row>
    <row r="40" spans="1:9" ht="16.5" thickBot="1">
      <c r="A40" s="99" t="s">
        <v>91</v>
      </c>
      <c r="B40" s="100">
        <v>223</v>
      </c>
      <c r="C40" s="102" t="s">
        <v>252</v>
      </c>
      <c r="D40" s="95">
        <f>D42+D43+D44+D45+D46+D47+D48+D49</f>
        <v>922700</v>
      </c>
      <c r="E40" s="95">
        <f>E42+E43+E44+E45+E46+E47+E48+E49</f>
        <v>905200</v>
      </c>
      <c r="F40" s="95">
        <f>F42+F43+F44+F45+F46+F47+F48+F49</f>
        <v>0</v>
      </c>
      <c r="G40" s="95">
        <f t="shared" ref="G40:I40" si="2">G42+G43+G44+G45+G46+G47+G48+G49</f>
        <v>0</v>
      </c>
      <c r="H40" s="95">
        <f t="shared" si="2"/>
        <v>17500</v>
      </c>
      <c r="I40" s="95">
        <f t="shared" si="2"/>
        <v>0</v>
      </c>
    </row>
    <row r="41" spans="1:9" ht="16.5" thickBot="1">
      <c r="A41" s="99" t="s">
        <v>92</v>
      </c>
      <c r="B41" s="100"/>
      <c r="C41" s="102"/>
      <c r="D41" s="95"/>
      <c r="E41" s="95"/>
      <c r="F41" s="95"/>
      <c r="G41" s="95"/>
      <c r="H41" s="95"/>
      <c r="I41" s="95"/>
    </row>
    <row r="42" spans="1:9" ht="33" customHeight="1" thickBot="1">
      <c r="A42" s="105" t="s">
        <v>308</v>
      </c>
      <c r="B42" s="98" t="s">
        <v>212</v>
      </c>
      <c r="C42" s="103" t="s">
        <v>253</v>
      </c>
      <c r="D42" s="104">
        <f>E42+F42+G42+H42+I42</f>
        <v>744500</v>
      </c>
      <c r="E42" s="104">
        <v>734300</v>
      </c>
      <c r="F42" s="104"/>
      <c r="G42" s="104"/>
      <c r="H42" s="104">
        <v>10200</v>
      </c>
      <c r="I42" s="104"/>
    </row>
    <row r="43" spans="1:9" ht="16.5" thickBot="1">
      <c r="A43" s="68" t="s">
        <v>93</v>
      </c>
      <c r="B43" s="96" t="s">
        <v>213</v>
      </c>
      <c r="C43" s="103" t="s">
        <v>276</v>
      </c>
      <c r="D43" s="107">
        <f t="shared" ref="D43:D50" si="3">E43+F43+G43+H43+I43</f>
        <v>0</v>
      </c>
      <c r="E43" s="107"/>
      <c r="F43" s="107"/>
      <c r="G43" s="107"/>
      <c r="H43" s="107"/>
      <c r="I43" s="107"/>
    </row>
    <row r="44" spans="1:9" ht="15" customHeight="1" thickBot="1">
      <c r="A44" s="105" t="s">
        <v>94</v>
      </c>
      <c r="B44" s="98" t="s">
        <v>214</v>
      </c>
      <c r="C44" s="103" t="s">
        <v>262</v>
      </c>
      <c r="D44" s="104">
        <f t="shared" si="3"/>
        <v>18650</v>
      </c>
      <c r="E44" s="104">
        <v>18650</v>
      </c>
      <c r="F44" s="104"/>
      <c r="G44" s="104"/>
      <c r="H44" s="104"/>
      <c r="I44" s="104"/>
    </row>
    <row r="45" spans="1:9" ht="15" customHeight="1" thickBot="1">
      <c r="A45" s="105" t="s">
        <v>95</v>
      </c>
      <c r="B45" s="98" t="s">
        <v>215</v>
      </c>
      <c r="C45" s="103" t="s">
        <v>261</v>
      </c>
      <c r="D45" s="104">
        <f t="shared" si="3"/>
        <v>11750</v>
      </c>
      <c r="E45" s="104">
        <v>11450</v>
      </c>
      <c r="F45" s="104"/>
      <c r="G45" s="104"/>
      <c r="H45" s="104">
        <v>300</v>
      </c>
      <c r="I45" s="104"/>
    </row>
    <row r="46" spans="1:9" ht="15" customHeight="1" thickBot="1">
      <c r="A46" s="105" t="s">
        <v>309</v>
      </c>
      <c r="B46" s="98" t="s">
        <v>216</v>
      </c>
      <c r="C46" s="103" t="s">
        <v>260</v>
      </c>
      <c r="D46" s="104">
        <f t="shared" si="3"/>
        <v>0</v>
      </c>
      <c r="E46" s="104"/>
      <c r="F46" s="104"/>
      <c r="G46" s="104"/>
      <c r="H46" s="104"/>
      <c r="I46" s="104"/>
    </row>
    <row r="47" spans="1:9" ht="33.75" customHeight="1" thickBot="1">
      <c r="A47" s="105" t="s">
        <v>310</v>
      </c>
      <c r="B47" s="98" t="s">
        <v>217</v>
      </c>
      <c r="C47" s="103" t="s">
        <v>259</v>
      </c>
      <c r="D47" s="104">
        <f t="shared" si="3"/>
        <v>130350</v>
      </c>
      <c r="E47" s="104">
        <v>123550</v>
      </c>
      <c r="F47" s="104"/>
      <c r="G47" s="104"/>
      <c r="H47" s="104">
        <v>6800</v>
      </c>
      <c r="I47" s="104"/>
    </row>
    <row r="48" spans="1:9" ht="30" customHeight="1" thickBot="1">
      <c r="A48" s="105" t="s">
        <v>96</v>
      </c>
      <c r="B48" s="98" t="s">
        <v>218</v>
      </c>
      <c r="C48" s="103" t="s">
        <v>258</v>
      </c>
      <c r="D48" s="104">
        <f t="shared" si="3"/>
        <v>17450</v>
      </c>
      <c r="E48" s="104">
        <v>17250</v>
      </c>
      <c r="F48" s="104"/>
      <c r="G48" s="104"/>
      <c r="H48" s="104">
        <v>200</v>
      </c>
      <c r="I48" s="104"/>
    </row>
    <row r="49" spans="1:9" ht="32.25" customHeight="1" thickBot="1">
      <c r="A49" s="68" t="s">
        <v>97</v>
      </c>
      <c r="B49" s="98" t="s">
        <v>219</v>
      </c>
      <c r="C49" s="103" t="s">
        <v>257</v>
      </c>
      <c r="D49" s="104">
        <f>E49+F49+G49+H49+I49</f>
        <v>0</v>
      </c>
      <c r="E49" s="104"/>
      <c r="F49" s="104"/>
      <c r="G49" s="104"/>
      <c r="H49" s="104"/>
      <c r="I49" s="104"/>
    </row>
    <row r="50" spans="1:9" ht="32.25" thickBot="1">
      <c r="A50" s="68" t="s">
        <v>255</v>
      </c>
      <c r="B50" s="98">
        <v>224</v>
      </c>
      <c r="C50" s="103" t="s">
        <v>263</v>
      </c>
      <c r="D50" s="104">
        <f t="shared" si="3"/>
        <v>0</v>
      </c>
      <c r="E50" s="104"/>
      <c r="F50" s="104"/>
      <c r="G50" s="104"/>
      <c r="H50" s="104"/>
      <c r="I50" s="104"/>
    </row>
    <row r="51" spans="1:9" ht="16.5" thickBot="1">
      <c r="A51" s="68" t="s">
        <v>256</v>
      </c>
      <c r="B51" s="96">
        <v>225</v>
      </c>
      <c r="C51" s="97"/>
      <c r="D51" s="107">
        <f>D53+D55+D56+D57+D58+D59+D54</f>
        <v>972350</v>
      </c>
      <c r="E51" s="107">
        <f>E53+E55+E56+E57+E58+E59+E54</f>
        <v>928250</v>
      </c>
      <c r="F51" s="107">
        <f t="shared" ref="F51:I51" si="4">F53+F55+F56+F57+F58+F59</f>
        <v>0</v>
      </c>
      <c r="G51" s="107">
        <f t="shared" si="4"/>
        <v>0</v>
      </c>
      <c r="H51" s="107">
        <f t="shared" si="4"/>
        <v>44100</v>
      </c>
      <c r="I51" s="107">
        <f t="shared" si="4"/>
        <v>0</v>
      </c>
    </row>
    <row r="52" spans="1:9" ht="16.5" thickBot="1">
      <c r="A52" s="99" t="s">
        <v>92</v>
      </c>
      <c r="B52" s="100"/>
      <c r="C52" s="102"/>
      <c r="D52" s="95"/>
      <c r="E52" s="95"/>
      <c r="F52" s="95"/>
      <c r="G52" s="95"/>
      <c r="H52" s="95"/>
      <c r="I52" s="95"/>
    </row>
    <row r="53" spans="1:9" ht="23.25" customHeight="1" thickBot="1">
      <c r="A53" s="163" t="s">
        <v>311</v>
      </c>
      <c r="B53" s="163" t="s">
        <v>220</v>
      </c>
      <c r="C53" s="97" t="s">
        <v>264</v>
      </c>
      <c r="D53" s="107">
        <f t="shared" ref="D53:D59" si="5">E53+F53+G53+H53+I53</f>
        <v>568350</v>
      </c>
      <c r="E53" s="107">
        <v>556150</v>
      </c>
      <c r="F53" s="107"/>
      <c r="G53" s="107"/>
      <c r="H53" s="107">
        <v>12200</v>
      </c>
      <c r="I53" s="107"/>
    </row>
    <row r="54" spans="1:9" ht="18.75" customHeight="1" thickBot="1">
      <c r="A54" s="164"/>
      <c r="B54" s="164"/>
      <c r="C54" s="97"/>
      <c r="D54" s="107">
        <f>E54+F54+G54+H54+I54</f>
        <v>0</v>
      </c>
      <c r="E54" s="107">
        <f>94200-94200</f>
        <v>0</v>
      </c>
      <c r="F54" s="107"/>
      <c r="G54" s="107"/>
      <c r="H54" s="107"/>
      <c r="I54" s="107"/>
    </row>
    <row r="55" spans="1:9" ht="16.5" thickBot="1">
      <c r="A55" s="68" t="s">
        <v>98</v>
      </c>
      <c r="B55" s="96" t="s">
        <v>221</v>
      </c>
      <c r="C55" s="97" t="s">
        <v>265</v>
      </c>
      <c r="D55" s="107">
        <f t="shared" si="5"/>
        <v>40350</v>
      </c>
      <c r="E55" s="107">
        <v>18350</v>
      </c>
      <c r="F55" s="107"/>
      <c r="G55" s="107"/>
      <c r="H55" s="107">
        <v>22000</v>
      </c>
      <c r="I55" s="107"/>
    </row>
    <row r="56" spans="1:9" ht="16.5" thickBot="1">
      <c r="A56" s="68" t="s">
        <v>99</v>
      </c>
      <c r="B56" s="96" t="s">
        <v>222</v>
      </c>
      <c r="C56" s="97" t="s">
        <v>285</v>
      </c>
      <c r="D56" s="95">
        <f t="shared" si="5"/>
        <v>0</v>
      </c>
      <c r="E56" s="95"/>
      <c r="F56" s="95"/>
      <c r="G56" s="95"/>
      <c r="H56" s="95"/>
      <c r="I56" s="95"/>
    </row>
    <row r="57" spans="1:9" ht="32.25" thickBot="1">
      <c r="A57" s="99" t="s">
        <v>100</v>
      </c>
      <c r="B57" s="100" t="s">
        <v>223</v>
      </c>
      <c r="C57" s="97" t="s">
        <v>277</v>
      </c>
      <c r="D57" s="95">
        <f t="shared" si="5"/>
        <v>20700</v>
      </c>
      <c r="E57" s="95">
        <v>20700</v>
      </c>
      <c r="F57" s="95"/>
      <c r="G57" s="95"/>
      <c r="H57" s="95"/>
      <c r="I57" s="95"/>
    </row>
    <row r="58" spans="1:9" ht="16.5" thickBot="1">
      <c r="A58" s="105" t="s">
        <v>101</v>
      </c>
      <c r="B58" s="98" t="s">
        <v>224</v>
      </c>
      <c r="C58" s="102"/>
      <c r="D58" s="95">
        <f t="shared" si="5"/>
        <v>0</v>
      </c>
      <c r="E58" s="95"/>
      <c r="F58" s="95"/>
      <c r="G58" s="95"/>
      <c r="H58" s="95"/>
      <c r="I58" s="95"/>
    </row>
    <row r="59" spans="1:9" ht="16.5" customHeight="1" thickBot="1">
      <c r="A59" s="105" t="s">
        <v>102</v>
      </c>
      <c r="B59" s="98" t="s">
        <v>225</v>
      </c>
      <c r="C59" s="97" t="s">
        <v>266</v>
      </c>
      <c r="D59" s="95">
        <f t="shared" si="5"/>
        <v>342950</v>
      </c>
      <c r="E59" s="95">
        <v>333050</v>
      </c>
      <c r="F59" s="95"/>
      <c r="G59" s="95"/>
      <c r="H59" s="95">
        <v>9900</v>
      </c>
      <c r="I59" s="95"/>
    </row>
    <row r="60" spans="1:9" ht="16.5" thickBot="1">
      <c r="A60" s="68" t="s">
        <v>103</v>
      </c>
      <c r="B60" s="106">
        <v>226</v>
      </c>
      <c r="C60" s="102"/>
      <c r="D60" s="95">
        <f>D62+D63+D64+D65+D66+D67+D68+D69+D70+D73+D71+D72</f>
        <v>2453171</v>
      </c>
      <c r="E60" s="95">
        <f t="shared" ref="E60:I60" si="6">E62+E63+E64+E65+E66+E67+E68+E69+E70+E73+E71+E72</f>
        <v>2073271</v>
      </c>
      <c r="F60" s="95">
        <f t="shared" si="6"/>
        <v>0</v>
      </c>
      <c r="G60" s="95">
        <f t="shared" si="6"/>
        <v>0</v>
      </c>
      <c r="H60" s="95">
        <f t="shared" si="6"/>
        <v>379900</v>
      </c>
      <c r="I60" s="95">
        <f t="shared" si="6"/>
        <v>0</v>
      </c>
    </row>
    <row r="61" spans="1:9" ht="16.5" thickBot="1">
      <c r="A61" s="99" t="s">
        <v>8</v>
      </c>
      <c r="B61" s="100"/>
      <c r="C61" s="102"/>
      <c r="D61" s="95">
        <f t="shared" ref="D61:D67" si="7">E61+F61+G61+H61+I61</f>
        <v>0</v>
      </c>
      <c r="E61" s="95"/>
      <c r="F61" s="95"/>
      <c r="G61" s="95"/>
      <c r="H61" s="95"/>
      <c r="I61" s="95"/>
    </row>
    <row r="62" spans="1:9" ht="48" thickBot="1">
      <c r="A62" s="99" t="s">
        <v>104</v>
      </c>
      <c r="B62" s="100" t="s">
        <v>226</v>
      </c>
      <c r="C62" s="97"/>
      <c r="D62" s="95">
        <f t="shared" si="7"/>
        <v>0</v>
      </c>
      <c r="E62" s="95"/>
      <c r="F62" s="95"/>
      <c r="G62" s="95"/>
      <c r="H62" s="95"/>
      <c r="I62" s="95"/>
    </row>
    <row r="63" spans="1:9" ht="79.5" thickBot="1">
      <c r="A63" s="99" t="s">
        <v>105</v>
      </c>
      <c r="B63" s="100" t="s">
        <v>227</v>
      </c>
      <c r="C63" s="97"/>
      <c r="D63" s="95">
        <f t="shared" si="7"/>
        <v>0</v>
      </c>
      <c r="E63" s="95"/>
      <c r="F63" s="95"/>
      <c r="G63" s="95"/>
      <c r="H63" s="95"/>
      <c r="I63" s="95"/>
    </row>
    <row r="64" spans="1:9" ht="16.5" thickBot="1">
      <c r="A64" s="99" t="s">
        <v>106</v>
      </c>
      <c r="B64" s="100" t="s">
        <v>228</v>
      </c>
      <c r="C64" s="97" t="s">
        <v>268</v>
      </c>
      <c r="D64" s="95">
        <f t="shared" si="7"/>
        <v>0</v>
      </c>
      <c r="E64" s="95"/>
      <c r="F64" s="95"/>
      <c r="G64" s="95"/>
      <c r="H64" s="95"/>
      <c r="I64" s="95"/>
    </row>
    <row r="65" spans="1:9" ht="16.5" thickBot="1">
      <c r="A65" s="105" t="s">
        <v>312</v>
      </c>
      <c r="B65" s="98" t="s">
        <v>229</v>
      </c>
      <c r="C65" s="97" t="s">
        <v>269</v>
      </c>
      <c r="D65" s="108">
        <f t="shared" si="7"/>
        <v>750750</v>
      </c>
      <c r="E65" s="108">
        <v>393250</v>
      </c>
      <c r="F65" s="108"/>
      <c r="G65" s="108"/>
      <c r="H65" s="108">
        <f>130*2750</f>
        <v>357500</v>
      </c>
      <c r="I65" s="108"/>
    </row>
    <row r="66" spans="1:9" s="66" customFormat="1" ht="32.25" thickBot="1">
      <c r="A66" s="68" t="s">
        <v>107</v>
      </c>
      <c r="B66" s="106" t="s">
        <v>230</v>
      </c>
      <c r="C66" s="97" t="s">
        <v>270</v>
      </c>
      <c r="D66" s="109">
        <f t="shared" si="7"/>
        <v>892450</v>
      </c>
      <c r="E66" s="109">
        <v>870050</v>
      </c>
      <c r="F66" s="109"/>
      <c r="G66" s="109"/>
      <c r="H66" s="109">
        <v>22400</v>
      </c>
      <c r="I66" s="109"/>
    </row>
    <row r="67" spans="1:9" ht="16.5" thickBot="1">
      <c r="A67" s="99" t="s">
        <v>313</v>
      </c>
      <c r="B67" s="100" t="s">
        <v>231</v>
      </c>
      <c r="C67" s="97" t="s">
        <v>314</v>
      </c>
      <c r="D67" s="95">
        <f t="shared" si="7"/>
        <v>0</v>
      </c>
      <c r="E67" s="95"/>
      <c r="F67" s="95"/>
      <c r="G67" s="95"/>
      <c r="H67" s="95"/>
      <c r="I67" s="95"/>
    </row>
    <row r="68" spans="1:9" ht="32.25" thickBot="1">
      <c r="A68" s="99" t="s">
        <v>108</v>
      </c>
      <c r="B68" s="100" t="s">
        <v>232</v>
      </c>
      <c r="C68" s="97" t="s">
        <v>271</v>
      </c>
      <c r="D68" s="95">
        <f>E68+F68+G68+H68+I68</f>
        <v>9100</v>
      </c>
      <c r="E68" s="95">
        <v>9100</v>
      </c>
      <c r="F68" s="95"/>
      <c r="G68" s="95"/>
      <c r="H68" s="95"/>
      <c r="I68" s="95"/>
    </row>
    <row r="69" spans="1:9" ht="16.5" thickBot="1">
      <c r="A69" s="99" t="s">
        <v>109</v>
      </c>
      <c r="B69" s="100" t="s">
        <v>233</v>
      </c>
      <c r="C69" s="97" t="s">
        <v>272</v>
      </c>
      <c r="D69" s="95">
        <f t="shared" ref="D69:D76" si="8">E69+F69+G69+H69+I69</f>
        <v>0</v>
      </c>
      <c r="E69" s="95"/>
      <c r="F69" s="95"/>
      <c r="G69" s="95"/>
      <c r="H69" s="95"/>
      <c r="I69" s="95"/>
    </row>
    <row r="70" spans="1:9" ht="48" thickBot="1">
      <c r="A70" s="99" t="s">
        <v>110</v>
      </c>
      <c r="B70" s="100" t="s">
        <v>234</v>
      </c>
      <c r="C70" s="97" t="s">
        <v>273</v>
      </c>
      <c r="D70" s="108">
        <f t="shared" si="8"/>
        <v>56800</v>
      </c>
      <c r="E70" s="108">
        <v>56800</v>
      </c>
      <c r="F70" s="108"/>
      <c r="G70" s="108"/>
      <c r="H70" s="108"/>
      <c r="I70" s="108"/>
    </row>
    <row r="71" spans="1:9" ht="16.5" thickBot="1">
      <c r="A71" s="163" t="s">
        <v>111</v>
      </c>
      <c r="B71" s="163" t="s">
        <v>267</v>
      </c>
      <c r="C71" s="110" t="s">
        <v>315</v>
      </c>
      <c r="D71" s="111">
        <f>E71+F71+G71+H71+I71</f>
        <v>20900</v>
      </c>
      <c r="E71" s="111">
        <v>20900</v>
      </c>
      <c r="F71" s="111"/>
      <c r="G71" s="111"/>
      <c r="H71" s="111"/>
      <c r="I71" s="111"/>
    </row>
    <row r="72" spans="1:9" ht="16.5" thickBot="1">
      <c r="A72" s="174"/>
      <c r="B72" s="174"/>
      <c r="C72" s="110" t="s">
        <v>316</v>
      </c>
      <c r="D72" s="111">
        <f>E72+F72+G72+H72+I72</f>
        <v>111300</v>
      </c>
      <c r="E72" s="111">
        <v>111300</v>
      </c>
      <c r="F72" s="111"/>
      <c r="G72" s="111"/>
      <c r="H72" s="111"/>
      <c r="I72" s="111"/>
    </row>
    <row r="73" spans="1:9" ht="16.5" thickBot="1">
      <c r="A73" s="164"/>
      <c r="B73" s="164"/>
      <c r="C73" s="112" t="s">
        <v>274</v>
      </c>
      <c r="D73" s="111">
        <f>E73+F73+G73+H73+I73</f>
        <v>611871</v>
      </c>
      <c r="E73" s="111">
        <v>611871</v>
      </c>
      <c r="F73" s="111"/>
      <c r="G73" s="111"/>
      <c r="H73" s="111"/>
      <c r="I73" s="111"/>
    </row>
    <row r="74" spans="1:9" ht="32.25" thickBot="1">
      <c r="A74" s="115" t="s">
        <v>331</v>
      </c>
      <c r="B74" s="115"/>
      <c r="C74" s="112" t="s">
        <v>330</v>
      </c>
      <c r="D74" s="111">
        <f>E74+F74+G74+H74+I74</f>
        <v>390400</v>
      </c>
      <c r="E74" s="111"/>
      <c r="F74" s="111">
        <v>390400</v>
      </c>
      <c r="G74" s="111"/>
      <c r="H74" s="111"/>
      <c r="I74" s="111"/>
    </row>
    <row r="75" spans="1:9" s="66" customFormat="1" ht="15.75">
      <c r="A75" s="105" t="s">
        <v>112</v>
      </c>
      <c r="B75" s="163">
        <v>230</v>
      </c>
      <c r="C75" s="165"/>
      <c r="D75" s="175">
        <f>E75+F75+G75+H75+I75</f>
        <v>19265</v>
      </c>
      <c r="E75" s="175">
        <f>E78+E81+E79+E80+E81</f>
        <v>19265</v>
      </c>
      <c r="F75" s="175">
        <f t="shared" ref="F75:I75" si="9">F78+F81+F79+F80+F81</f>
        <v>0</v>
      </c>
      <c r="G75" s="175">
        <f t="shared" si="9"/>
        <v>0</v>
      </c>
      <c r="H75" s="175">
        <f t="shared" si="9"/>
        <v>0</v>
      </c>
      <c r="I75" s="175">
        <f t="shared" si="9"/>
        <v>0</v>
      </c>
    </row>
    <row r="76" spans="1:9" ht="16.5" thickBot="1">
      <c r="A76" s="99" t="s">
        <v>87</v>
      </c>
      <c r="B76" s="164"/>
      <c r="C76" s="166"/>
      <c r="D76" s="170">
        <f t="shared" si="8"/>
        <v>0</v>
      </c>
      <c r="E76" s="170"/>
      <c r="F76" s="170"/>
      <c r="G76" s="170"/>
      <c r="H76" s="170"/>
      <c r="I76" s="170"/>
    </row>
    <row r="77" spans="1:9" ht="16.5" thickBot="1">
      <c r="A77" s="99" t="s">
        <v>113</v>
      </c>
      <c r="B77" s="100"/>
      <c r="C77" s="102"/>
      <c r="D77" s="95"/>
      <c r="E77" s="95"/>
      <c r="F77" s="95"/>
      <c r="G77" s="95"/>
      <c r="H77" s="95"/>
      <c r="I77" s="95"/>
    </row>
    <row r="78" spans="1:9" ht="32.25" customHeight="1" thickBot="1">
      <c r="A78" s="163" t="s">
        <v>275</v>
      </c>
      <c r="B78" s="163">
        <v>231</v>
      </c>
      <c r="C78" s="97" t="s">
        <v>317</v>
      </c>
      <c r="D78" s="107">
        <f>E78+F78+G78+H78+I78</f>
        <v>0</v>
      </c>
      <c r="E78" s="107"/>
      <c r="F78" s="107"/>
      <c r="G78" s="107"/>
      <c r="H78" s="107"/>
      <c r="I78" s="107"/>
    </row>
    <row r="79" spans="1:9" ht="16.5" thickBot="1">
      <c r="A79" s="174"/>
      <c r="B79" s="174"/>
      <c r="C79" s="102" t="s">
        <v>318</v>
      </c>
      <c r="D79" s="107">
        <f t="shared" ref="D79:D80" si="10">E79+F79+G79+H79+I79</f>
        <v>18000</v>
      </c>
      <c r="E79" s="95">
        <v>18000</v>
      </c>
      <c r="F79" s="95"/>
      <c r="G79" s="95"/>
      <c r="H79" s="95"/>
      <c r="I79" s="95"/>
    </row>
    <row r="80" spans="1:9" ht="16.5" thickBot="1">
      <c r="A80" s="164"/>
      <c r="B80" s="164"/>
      <c r="C80" s="102" t="s">
        <v>319</v>
      </c>
      <c r="D80" s="107">
        <f t="shared" si="10"/>
        <v>1265</v>
      </c>
      <c r="E80" s="95">
        <v>1265</v>
      </c>
      <c r="F80" s="95"/>
      <c r="G80" s="95"/>
      <c r="H80" s="95"/>
      <c r="I80" s="95"/>
    </row>
    <row r="81" spans="1:9" ht="48" thickBot="1">
      <c r="A81" s="99" t="s">
        <v>114</v>
      </c>
      <c r="B81" s="100">
        <v>232</v>
      </c>
      <c r="C81" s="102"/>
      <c r="D81" s="95">
        <f>E81+F81+G81+H81+I81</f>
        <v>0</v>
      </c>
      <c r="E81" s="95"/>
      <c r="F81" s="95"/>
      <c r="G81" s="95"/>
      <c r="H81" s="95"/>
      <c r="I81" s="95"/>
    </row>
    <row r="82" spans="1:9" ht="16.5" thickBot="1">
      <c r="A82" s="99" t="s">
        <v>115</v>
      </c>
      <c r="B82" s="100">
        <v>240</v>
      </c>
      <c r="C82" s="102"/>
      <c r="D82" s="95">
        <f t="shared" ref="D82:I82" si="11">D84+D91+D92+D93+D94</f>
        <v>275146</v>
      </c>
      <c r="E82" s="95">
        <f t="shared" si="11"/>
        <v>258434</v>
      </c>
      <c r="F82" s="95">
        <f t="shared" si="11"/>
        <v>0</v>
      </c>
      <c r="G82" s="95">
        <f t="shared" si="11"/>
        <v>0</v>
      </c>
      <c r="H82" s="95">
        <f t="shared" si="11"/>
        <v>16712</v>
      </c>
      <c r="I82" s="95">
        <f t="shared" si="11"/>
        <v>0</v>
      </c>
    </row>
    <row r="83" spans="1:9" ht="16.5" thickBot="1">
      <c r="A83" s="99" t="s">
        <v>8</v>
      </c>
      <c r="B83" s="100"/>
      <c r="C83" s="102"/>
      <c r="D83" s="95"/>
      <c r="E83" s="95"/>
      <c r="F83" s="95"/>
      <c r="G83" s="95"/>
      <c r="H83" s="95"/>
      <c r="I83" s="95"/>
    </row>
    <row r="84" spans="1:9" ht="63.75" thickBot="1">
      <c r="A84" s="99" t="s">
        <v>116</v>
      </c>
      <c r="B84" s="100" t="s">
        <v>235</v>
      </c>
      <c r="C84" s="102"/>
      <c r="D84" s="95">
        <f>D86+D88++D87+D89+D90</f>
        <v>275146</v>
      </c>
      <c r="E84" s="95">
        <f t="shared" ref="E84:I84" si="12">E86+E88++E87+E89+E90</f>
        <v>258434</v>
      </c>
      <c r="F84" s="95">
        <f t="shared" si="12"/>
        <v>0</v>
      </c>
      <c r="G84" s="95">
        <f t="shared" si="12"/>
        <v>0</v>
      </c>
      <c r="H84" s="95">
        <f t="shared" si="12"/>
        <v>16712</v>
      </c>
      <c r="I84" s="95">
        <f t="shared" si="12"/>
        <v>0</v>
      </c>
    </row>
    <row r="85" spans="1:9" ht="16.5" thickBot="1">
      <c r="A85" s="99" t="s">
        <v>92</v>
      </c>
      <c r="B85" s="100"/>
      <c r="C85" s="102"/>
      <c r="D85" s="95"/>
      <c r="E85" s="95"/>
      <c r="F85" s="95"/>
      <c r="G85" s="95"/>
      <c r="H85" s="95"/>
      <c r="I85" s="95"/>
    </row>
    <row r="86" spans="1:9" ht="21.75" customHeight="1" thickBot="1">
      <c r="A86" s="167" t="s">
        <v>117</v>
      </c>
      <c r="B86" s="163" t="s">
        <v>118</v>
      </c>
      <c r="C86" s="102" t="s">
        <v>320</v>
      </c>
      <c r="D86" s="95">
        <f>E86+F86+G86+H86+I86</f>
        <v>257667</v>
      </c>
      <c r="E86" s="95">
        <v>255605</v>
      </c>
      <c r="F86" s="95"/>
      <c r="G86" s="95"/>
      <c r="H86" s="95">
        <v>2062</v>
      </c>
      <c r="I86" s="95"/>
    </row>
    <row r="87" spans="1:9" ht="22.5" customHeight="1" thickBot="1">
      <c r="A87" s="168"/>
      <c r="B87" s="164"/>
      <c r="C87" s="102" t="s">
        <v>321</v>
      </c>
      <c r="D87" s="95">
        <f>E87+F87+G87+H87+I87</f>
        <v>14650</v>
      </c>
      <c r="E87" s="95"/>
      <c r="F87" s="95"/>
      <c r="G87" s="95"/>
      <c r="H87" s="95">
        <v>14650</v>
      </c>
      <c r="I87" s="95"/>
    </row>
    <row r="88" spans="1:9" ht="16.5" thickBot="1">
      <c r="A88" s="99" t="s">
        <v>119</v>
      </c>
      <c r="B88" s="100" t="s">
        <v>120</v>
      </c>
      <c r="C88" s="102"/>
      <c r="D88" s="95">
        <f>E88+F88+G88+H88+I88</f>
        <v>0</v>
      </c>
      <c r="E88" s="95"/>
      <c r="F88" s="95"/>
      <c r="G88" s="95"/>
      <c r="H88" s="95"/>
      <c r="I88" s="95"/>
    </row>
    <row r="89" spans="1:9" ht="16.5" thickBot="1">
      <c r="A89" s="99" t="s">
        <v>119</v>
      </c>
      <c r="B89" s="100"/>
      <c r="C89" s="102" t="s">
        <v>322</v>
      </c>
      <c r="D89" s="95">
        <f t="shared" ref="D89:D92" si="13">E89+F89+G89+H89+I89</f>
        <v>2829</v>
      </c>
      <c r="E89" s="95">
        <v>2829</v>
      </c>
      <c r="F89" s="95"/>
      <c r="G89" s="95"/>
      <c r="H89" s="95"/>
      <c r="I89" s="95"/>
    </row>
    <row r="90" spans="1:9" ht="48" thickBot="1">
      <c r="A90" s="99" t="s">
        <v>121</v>
      </c>
      <c r="B90" s="100" t="s">
        <v>122</v>
      </c>
      <c r="C90" s="102" t="s">
        <v>298</v>
      </c>
      <c r="D90" s="95">
        <f t="shared" si="13"/>
        <v>0</v>
      </c>
      <c r="E90" s="95"/>
      <c r="F90" s="95"/>
      <c r="G90" s="95"/>
      <c r="H90" s="95"/>
      <c r="I90" s="95"/>
    </row>
    <row r="91" spans="1:9" ht="16.5" thickBot="1">
      <c r="A91" s="99" t="s">
        <v>123</v>
      </c>
      <c r="B91" s="100" t="s">
        <v>236</v>
      </c>
      <c r="C91" s="102"/>
      <c r="D91" s="95">
        <f t="shared" si="13"/>
        <v>0</v>
      </c>
      <c r="E91" s="95"/>
      <c r="F91" s="95"/>
      <c r="G91" s="95"/>
      <c r="H91" s="95"/>
      <c r="I91" s="95"/>
    </row>
    <row r="92" spans="1:9" ht="32.25" thickBot="1">
      <c r="A92" s="99" t="s">
        <v>124</v>
      </c>
      <c r="B92" s="100" t="s">
        <v>237</v>
      </c>
      <c r="C92" s="102"/>
      <c r="D92" s="95">
        <f t="shared" si="13"/>
        <v>0</v>
      </c>
      <c r="E92" s="95"/>
      <c r="F92" s="95"/>
      <c r="G92" s="95"/>
      <c r="H92" s="95"/>
      <c r="I92" s="95"/>
    </row>
    <row r="93" spans="1:9" ht="32.25" thickBot="1">
      <c r="A93" s="99" t="s">
        <v>125</v>
      </c>
      <c r="B93" s="100" t="s">
        <v>238</v>
      </c>
      <c r="C93" s="102"/>
      <c r="D93" s="95">
        <f>E93+F93+G93+H93+I93</f>
        <v>0</v>
      </c>
      <c r="E93" s="95"/>
      <c r="F93" s="95"/>
      <c r="G93" s="95"/>
      <c r="H93" s="95"/>
      <c r="I93" s="95"/>
    </row>
    <row r="94" spans="1:9" ht="16.5" thickBot="1">
      <c r="A94" s="105" t="s">
        <v>126</v>
      </c>
      <c r="B94" s="98" t="s">
        <v>239</v>
      </c>
      <c r="C94" s="102"/>
      <c r="D94" s="95">
        <f>E94+F94+G94+H94+I94</f>
        <v>0</v>
      </c>
      <c r="E94" s="95"/>
      <c r="F94" s="95"/>
      <c r="G94" s="95"/>
      <c r="H94" s="95"/>
      <c r="I94" s="95"/>
    </row>
    <row r="95" spans="1:9" ht="32.25" thickBot="1">
      <c r="A95" s="63" t="s">
        <v>127</v>
      </c>
      <c r="B95" s="67">
        <v>300</v>
      </c>
      <c r="C95" s="42"/>
      <c r="D95" s="43">
        <f>D97+D101+D102+D103</f>
        <v>127188</v>
      </c>
      <c r="E95" s="43">
        <f>E97+E101+E102+E103</f>
        <v>15000</v>
      </c>
      <c r="F95" s="43">
        <f t="shared" ref="F95:I95" si="14">F97+F101+F102+F103</f>
        <v>0</v>
      </c>
      <c r="G95" s="43">
        <f t="shared" si="14"/>
        <v>0</v>
      </c>
      <c r="H95" s="43">
        <f t="shared" si="14"/>
        <v>112188</v>
      </c>
      <c r="I95" s="43">
        <f t="shared" si="14"/>
        <v>0</v>
      </c>
    </row>
    <row r="96" spans="1:9" ht="16.5" thickBot="1">
      <c r="A96" s="99" t="s">
        <v>113</v>
      </c>
      <c r="B96" s="100"/>
      <c r="C96" s="102"/>
      <c r="D96" s="95"/>
      <c r="E96" s="95"/>
      <c r="F96" s="95"/>
      <c r="G96" s="95"/>
      <c r="H96" s="95"/>
      <c r="I96" s="95"/>
    </row>
    <row r="97" spans="1:9" ht="16.5" thickBot="1">
      <c r="A97" s="99" t="s">
        <v>128</v>
      </c>
      <c r="B97" s="100">
        <v>310</v>
      </c>
      <c r="C97" s="102"/>
      <c r="D97" s="95">
        <f>D99+D100</f>
        <v>79188</v>
      </c>
      <c r="E97" s="95">
        <f t="shared" ref="E97:I97" si="15">E99+E100</f>
        <v>0</v>
      </c>
      <c r="F97" s="95">
        <f t="shared" si="15"/>
        <v>0</v>
      </c>
      <c r="G97" s="95">
        <f t="shared" si="15"/>
        <v>0</v>
      </c>
      <c r="H97" s="95">
        <f t="shared" si="15"/>
        <v>79188</v>
      </c>
      <c r="I97" s="95">
        <f t="shared" si="15"/>
        <v>0</v>
      </c>
    </row>
    <row r="98" spans="1:9" ht="16.5" thickBot="1">
      <c r="A98" s="99" t="s">
        <v>92</v>
      </c>
      <c r="B98" s="100"/>
      <c r="C98" s="102"/>
      <c r="D98" s="95"/>
      <c r="E98" s="95"/>
      <c r="F98" s="95"/>
      <c r="G98" s="95"/>
      <c r="H98" s="95"/>
      <c r="I98" s="95"/>
    </row>
    <row r="99" spans="1:9" ht="48" thickBot="1">
      <c r="A99" s="99" t="s">
        <v>129</v>
      </c>
      <c r="B99" s="100" t="s">
        <v>244</v>
      </c>
      <c r="C99" s="102"/>
      <c r="D99" s="95"/>
      <c r="E99" s="95"/>
      <c r="F99" s="95"/>
      <c r="G99" s="95"/>
      <c r="H99" s="95"/>
      <c r="I99" s="95"/>
    </row>
    <row r="100" spans="1:9" ht="42.75" customHeight="1" thickBot="1">
      <c r="A100" s="105" t="s">
        <v>130</v>
      </c>
      <c r="B100" s="98" t="s">
        <v>240</v>
      </c>
      <c r="C100" s="97" t="s">
        <v>323</v>
      </c>
      <c r="D100" s="95">
        <f>E100+F100+G100+H100+I100</f>
        <v>79188</v>
      </c>
      <c r="E100" s="95"/>
      <c r="F100" s="95"/>
      <c r="G100" s="95"/>
      <c r="H100" s="95">
        <v>79188</v>
      </c>
      <c r="I100" s="95"/>
    </row>
    <row r="101" spans="1:9" ht="32.25" thickBot="1">
      <c r="A101" s="68" t="s">
        <v>131</v>
      </c>
      <c r="B101" s="106">
        <v>320</v>
      </c>
      <c r="C101" s="102"/>
      <c r="D101" s="95"/>
      <c r="E101" s="95"/>
      <c r="F101" s="95"/>
      <c r="G101" s="95"/>
      <c r="H101" s="95"/>
      <c r="I101" s="95"/>
    </row>
    <row r="102" spans="1:9" ht="32.25" thickBot="1">
      <c r="A102" s="99" t="s">
        <v>132</v>
      </c>
      <c r="B102" s="100">
        <v>330</v>
      </c>
      <c r="C102" s="102"/>
      <c r="D102" s="95"/>
      <c r="E102" s="95"/>
      <c r="F102" s="95"/>
      <c r="G102" s="95"/>
      <c r="H102" s="95"/>
      <c r="I102" s="95"/>
    </row>
    <row r="103" spans="1:9" ht="32.25" thickBot="1">
      <c r="A103" s="99" t="s">
        <v>133</v>
      </c>
      <c r="B103" s="100">
        <v>340</v>
      </c>
      <c r="C103" s="102"/>
      <c r="D103" s="95">
        <f>D105+D106+D107+D108+D109+D110</f>
        <v>48000</v>
      </c>
      <c r="E103" s="95">
        <f>E105+E106+E107+E108+E109+E110</f>
        <v>15000</v>
      </c>
      <c r="F103" s="95">
        <f t="shared" ref="F103:I103" si="16">F105+F106+F107+F108+F109+F110</f>
        <v>0</v>
      </c>
      <c r="G103" s="95">
        <f t="shared" si="16"/>
        <v>0</v>
      </c>
      <c r="H103" s="95">
        <f t="shared" si="16"/>
        <v>33000</v>
      </c>
      <c r="I103" s="95">
        <f t="shared" si="16"/>
        <v>0</v>
      </c>
    </row>
    <row r="104" spans="1:9" ht="16.5" thickBot="1">
      <c r="A104" s="99" t="s">
        <v>8</v>
      </c>
      <c r="B104" s="100"/>
      <c r="C104" s="102"/>
      <c r="D104" s="95"/>
      <c r="E104" s="95"/>
      <c r="F104" s="95"/>
      <c r="G104" s="95"/>
      <c r="H104" s="95"/>
      <c r="I104" s="95"/>
    </row>
    <row r="105" spans="1:9" ht="16.5" thickBot="1">
      <c r="A105" s="99" t="s">
        <v>134</v>
      </c>
      <c r="B105" s="100" t="s">
        <v>245</v>
      </c>
      <c r="C105" s="102"/>
      <c r="D105" s="95"/>
      <c r="E105" s="95"/>
      <c r="F105" s="95"/>
      <c r="G105" s="95"/>
      <c r="H105" s="95"/>
      <c r="I105" s="95"/>
    </row>
    <row r="106" spans="1:9" ht="16.5" thickBot="1">
      <c r="A106" s="99" t="s">
        <v>135</v>
      </c>
      <c r="B106" s="100" t="s">
        <v>246</v>
      </c>
      <c r="C106" s="102"/>
      <c r="D106" s="95"/>
      <c r="E106" s="95"/>
      <c r="F106" s="95"/>
      <c r="G106" s="95"/>
      <c r="H106" s="95"/>
      <c r="I106" s="95"/>
    </row>
    <row r="107" spans="1:9" ht="33.75" customHeight="1" thickBot="1">
      <c r="A107" s="163" t="s">
        <v>136</v>
      </c>
      <c r="B107" s="163" t="s">
        <v>247</v>
      </c>
      <c r="C107" s="97" t="s">
        <v>324</v>
      </c>
      <c r="D107" s="95">
        <f>E107+F107+G107+H107+I107</f>
        <v>0</v>
      </c>
      <c r="E107" s="95"/>
      <c r="F107" s="95"/>
      <c r="G107" s="95"/>
      <c r="H107" s="95"/>
      <c r="I107" s="95"/>
    </row>
    <row r="108" spans="1:9" ht="33.75" customHeight="1" thickBot="1">
      <c r="A108" s="174"/>
      <c r="B108" s="174"/>
      <c r="C108" s="97" t="s">
        <v>325</v>
      </c>
      <c r="D108" s="95">
        <f>E108+F108+G108+H108+I108</f>
        <v>25000</v>
      </c>
      <c r="E108" s="95"/>
      <c r="F108" s="95"/>
      <c r="G108" s="95"/>
      <c r="H108" s="95">
        <v>25000</v>
      </c>
      <c r="I108" s="95"/>
    </row>
    <row r="109" spans="1:9" ht="33.75" customHeight="1" thickBot="1">
      <c r="A109" s="174"/>
      <c r="B109" s="174"/>
      <c r="C109" s="97" t="s">
        <v>326</v>
      </c>
      <c r="D109" s="95">
        <f t="shared" ref="D109:D119" si="17">E109+F109+G109+H109+I109</f>
        <v>0</v>
      </c>
      <c r="E109" s="95"/>
      <c r="F109" s="95"/>
      <c r="G109" s="95"/>
      <c r="H109" s="95"/>
      <c r="I109" s="95"/>
    </row>
    <row r="110" spans="1:9" ht="33.75" customHeight="1" thickBot="1">
      <c r="A110" s="164"/>
      <c r="B110" s="164"/>
      <c r="C110" s="97" t="s">
        <v>327</v>
      </c>
      <c r="D110" s="95">
        <f t="shared" si="17"/>
        <v>23000</v>
      </c>
      <c r="E110" s="95">
        <v>15000</v>
      </c>
      <c r="F110" s="95"/>
      <c r="G110" s="95"/>
      <c r="H110" s="95">
        <v>8000</v>
      </c>
      <c r="I110" s="95"/>
    </row>
    <row r="111" spans="1:9" ht="16.5" thickBot="1">
      <c r="A111" s="68" t="s">
        <v>137</v>
      </c>
      <c r="B111" s="106">
        <v>400</v>
      </c>
      <c r="C111" s="102" t="s">
        <v>71</v>
      </c>
      <c r="D111" s="95">
        <f t="shared" si="17"/>
        <v>0</v>
      </c>
      <c r="E111" s="95"/>
      <c r="F111" s="95"/>
      <c r="G111" s="95"/>
      <c r="H111" s="95"/>
      <c r="I111" s="95"/>
    </row>
    <row r="112" spans="1:9" ht="16.5" thickBot="1">
      <c r="A112" s="99" t="s">
        <v>113</v>
      </c>
      <c r="B112" s="100"/>
      <c r="C112" s="102"/>
      <c r="D112" s="95">
        <f t="shared" si="17"/>
        <v>0</v>
      </c>
      <c r="E112" s="95"/>
      <c r="F112" s="95"/>
      <c r="G112" s="95"/>
      <c r="H112" s="95"/>
      <c r="I112" s="95"/>
    </row>
    <row r="113" spans="1:9" ht="16.5" thickBot="1">
      <c r="A113" s="99" t="s">
        <v>138</v>
      </c>
      <c r="B113" s="100">
        <v>410</v>
      </c>
      <c r="C113" s="102"/>
      <c r="D113" s="95">
        <f t="shared" si="17"/>
        <v>0</v>
      </c>
      <c r="E113" s="95"/>
      <c r="F113" s="95"/>
      <c r="G113" s="95"/>
      <c r="H113" s="95"/>
      <c r="I113" s="95"/>
    </row>
    <row r="114" spans="1:9" ht="16.5" thickBot="1">
      <c r="A114" s="99" t="s">
        <v>139</v>
      </c>
      <c r="B114" s="100">
        <v>420</v>
      </c>
      <c r="C114" s="102"/>
      <c r="D114" s="95">
        <f t="shared" si="17"/>
        <v>0</v>
      </c>
      <c r="E114" s="95"/>
      <c r="F114" s="95"/>
      <c r="G114" s="95"/>
      <c r="H114" s="95"/>
      <c r="I114" s="95"/>
    </row>
    <row r="115" spans="1:9" ht="16.5" thickBot="1">
      <c r="A115" s="99" t="s">
        <v>140</v>
      </c>
      <c r="B115" s="100">
        <v>500</v>
      </c>
      <c r="C115" s="102"/>
      <c r="D115" s="95">
        <f t="shared" si="17"/>
        <v>0</v>
      </c>
      <c r="E115" s="95"/>
      <c r="F115" s="95"/>
      <c r="G115" s="95"/>
      <c r="H115" s="95"/>
      <c r="I115" s="95"/>
    </row>
    <row r="116" spans="1:9">
      <c r="A116" s="176" t="s">
        <v>8</v>
      </c>
      <c r="B116" s="163"/>
      <c r="C116" s="165"/>
      <c r="D116" s="169">
        <f t="shared" si="17"/>
        <v>0</v>
      </c>
      <c r="E116" s="169"/>
      <c r="F116" s="169"/>
      <c r="G116" s="169"/>
      <c r="H116" s="169"/>
      <c r="I116" s="169"/>
    </row>
    <row r="117" spans="1:9" ht="15.75" thickBot="1">
      <c r="A117" s="177"/>
      <c r="B117" s="164"/>
      <c r="C117" s="166"/>
      <c r="D117" s="170">
        <f t="shared" si="17"/>
        <v>0</v>
      </c>
      <c r="E117" s="170"/>
      <c r="F117" s="170"/>
      <c r="G117" s="170"/>
      <c r="H117" s="170"/>
      <c r="I117" s="170"/>
    </row>
    <row r="118" spans="1:9" ht="16.5" thickBot="1">
      <c r="A118" s="99" t="s">
        <v>141</v>
      </c>
      <c r="B118" s="100">
        <v>510</v>
      </c>
      <c r="C118" s="102"/>
      <c r="D118" s="95">
        <f t="shared" si="17"/>
        <v>0</v>
      </c>
      <c r="E118" s="95"/>
      <c r="F118" s="95"/>
      <c r="G118" s="95"/>
      <c r="H118" s="95"/>
      <c r="I118" s="95"/>
    </row>
    <row r="119" spans="1:9" ht="16.5" thickBot="1">
      <c r="A119" s="99" t="s">
        <v>142</v>
      </c>
      <c r="B119" s="100">
        <v>520</v>
      </c>
      <c r="C119" s="102"/>
      <c r="D119" s="95">
        <f t="shared" si="17"/>
        <v>0</v>
      </c>
      <c r="E119" s="95"/>
      <c r="F119" s="95"/>
      <c r="G119" s="95"/>
      <c r="H119" s="95"/>
      <c r="I119" s="95"/>
    </row>
    <row r="120" spans="1:9" ht="16.5" thickBot="1">
      <c r="A120" s="113" t="s">
        <v>143</v>
      </c>
      <c r="B120" s="100">
        <v>600</v>
      </c>
      <c r="C120" s="102" t="s">
        <v>71</v>
      </c>
      <c r="D120" s="95">
        <f>E120+F120+H120</f>
        <v>252787.57999999984</v>
      </c>
      <c r="E120" s="95">
        <f>'таблица 2-19 '!E121</f>
        <v>48709.089999999851</v>
      </c>
      <c r="F120" s="95"/>
      <c r="G120" s="95"/>
      <c r="H120" s="95">
        <f>'таблица 2-19 '!H121</f>
        <v>204078.49</v>
      </c>
      <c r="I120" s="95"/>
    </row>
    <row r="121" spans="1:9" ht="16.5" thickBot="1">
      <c r="A121" s="113" t="s">
        <v>144</v>
      </c>
      <c r="B121" s="100">
        <v>700</v>
      </c>
      <c r="C121" s="102" t="s">
        <v>71</v>
      </c>
      <c r="D121" s="95">
        <f>D120+D12-D23-D95</f>
        <v>252787.57999999821</v>
      </c>
      <c r="E121" s="95">
        <f>E120+E12-E23-E95</f>
        <v>48709.089999999851</v>
      </c>
      <c r="F121" s="95">
        <f t="shared" ref="F121:I121" si="18">F120+F12-F23-F95</f>
        <v>0</v>
      </c>
      <c r="G121" s="95"/>
      <c r="H121" s="95">
        <f t="shared" si="18"/>
        <v>204078.49</v>
      </c>
      <c r="I121" s="95">
        <f t="shared" si="18"/>
        <v>0</v>
      </c>
    </row>
    <row r="122" spans="1:9" ht="15.75">
      <c r="A122" s="10"/>
      <c r="D122" s="44">
        <f>D95+D23-D12</f>
        <v>0</v>
      </c>
      <c r="E122" s="44">
        <f>E95+E23-E12</f>
        <v>0</v>
      </c>
      <c r="F122" s="44">
        <f>F95+F23-F12</f>
        <v>0</v>
      </c>
      <c r="G122" s="44" t="e">
        <f>G95+G23-G12</f>
        <v>#VALUE!</v>
      </c>
      <c r="H122" s="44">
        <f>H95+H23-H12</f>
        <v>0</v>
      </c>
    </row>
    <row r="123" spans="1:9" ht="15.75">
      <c r="A123" s="10"/>
    </row>
    <row r="124" spans="1:9" ht="18.75">
      <c r="A124" s="23"/>
      <c r="B124" s="23"/>
      <c r="C124" s="23"/>
      <c r="D124" s="23"/>
      <c r="E124" s="78">
        <f>E95+E23-E12</f>
        <v>0</v>
      </c>
      <c r="F124" s="23"/>
    </row>
  </sheetData>
  <mergeCells count="54">
    <mergeCell ref="I116:I117"/>
    <mergeCell ref="C116:C117"/>
    <mergeCell ref="D116:D117"/>
    <mergeCell ref="E116:E117"/>
    <mergeCell ref="F116:F117"/>
    <mergeCell ref="G116:G117"/>
    <mergeCell ref="H116:H117"/>
    <mergeCell ref="A86:A87"/>
    <mergeCell ref="B86:B87"/>
    <mergeCell ref="A107:A110"/>
    <mergeCell ref="B107:B110"/>
    <mergeCell ref="A116:A117"/>
    <mergeCell ref="B116:B117"/>
    <mergeCell ref="H75:H76"/>
    <mergeCell ref="I75:I76"/>
    <mergeCell ref="A78:A80"/>
    <mergeCell ref="B78:B80"/>
    <mergeCell ref="E75:E76"/>
    <mergeCell ref="B75:B76"/>
    <mergeCell ref="C75:C76"/>
    <mergeCell ref="D75:D76"/>
    <mergeCell ref="F75:F76"/>
    <mergeCell ref="G75:G76"/>
    <mergeCell ref="A53:A54"/>
    <mergeCell ref="B53:B54"/>
    <mergeCell ref="E35:E36"/>
    <mergeCell ref="A71:A73"/>
    <mergeCell ref="B71:B73"/>
    <mergeCell ref="D35:D36"/>
    <mergeCell ref="F35:F36"/>
    <mergeCell ref="G35:G36"/>
    <mergeCell ref="H35:H36"/>
    <mergeCell ref="I35:I36"/>
    <mergeCell ref="B14:B17"/>
    <mergeCell ref="A33:A34"/>
    <mergeCell ref="B33:B34"/>
    <mergeCell ref="B35:B36"/>
    <mergeCell ref="C35:C36"/>
    <mergeCell ref="A27:A28"/>
    <mergeCell ref="B27:B28"/>
    <mergeCell ref="A14:A17"/>
    <mergeCell ref="A1:I1"/>
    <mergeCell ref="A2:I2"/>
    <mergeCell ref="A3:I3"/>
    <mergeCell ref="A5:I5"/>
    <mergeCell ref="A7:A10"/>
    <mergeCell ref="B7:B10"/>
    <mergeCell ref="D7:I7"/>
    <mergeCell ref="D8:D10"/>
    <mergeCell ref="E8:I8"/>
    <mergeCell ref="E9:E10"/>
    <mergeCell ref="F9:F10"/>
    <mergeCell ref="G9:G10"/>
    <mergeCell ref="H9:I9"/>
  </mergeCells>
  <pageMargins left="1.1023622047244095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4"/>
  <sheetViews>
    <sheetView view="pageBreakPreview" topLeftCell="A88" zoomScale="85" zoomScaleNormal="100" zoomScaleSheetLayoutView="85" workbookViewId="0">
      <selection activeCell="H121" sqref="H121"/>
    </sheetView>
  </sheetViews>
  <sheetFormatPr defaultRowHeight="15"/>
  <cols>
    <col min="1" max="1" width="43.140625" customWidth="1"/>
    <col min="3" max="3" width="36.42578125" customWidth="1"/>
    <col min="4" max="4" width="19.7109375" customWidth="1"/>
    <col min="5" max="5" width="16.5703125" customWidth="1"/>
    <col min="6" max="6" width="13.42578125" customWidth="1"/>
    <col min="7" max="7" width="15.42578125" customWidth="1"/>
    <col min="8" max="8" width="14" customWidth="1"/>
    <col min="9" max="9" width="12.5703125" customWidth="1"/>
    <col min="10" max="10" width="11.42578125" bestFit="1" customWidth="1"/>
  </cols>
  <sheetData>
    <row r="1" spans="1:10" ht="18.75">
      <c r="A1" s="154" t="s">
        <v>59</v>
      </c>
      <c r="B1" s="154"/>
      <c r="C1" s="154"/>
      <c r="D1" s="154"/>
      <c r="E1" s="154"/>
      <c r="F1" s="154"/>
      <c r="G1" s="154"/>
      <c r="H1" s="154"/>
      <c r="I1" s="154"/>
    </row>
    <row r="2" spans="1:10" ht="18.75">
      <c r="A2" s="122" t="s">
        <v>60</v>
      </c>
      <c r="B2" s="122"/>
      <c r="C2" s="122"/>
      <c r="D2" s="122"/>
      <c r="E2" s="122"/>
      <c r="F2" s="122"/>
      <c r="G2" s="122"/>
      <c r="H2" s="122"/>
      <c r="I2" s="122"/>
    </row>
    <row r="3" spans="1:10" s="62" customFormat="1" ht="18.75">
      <c r="A3" s="155" t="s">
        <v>329</v>
      </c>
      <c r="B3" s="155"/>
      <c r="C3" s="155"/>
      <c r="D3" s="155"/>
      <c r="E3" s="155"/>
      <c r="F3" s="155"/>
      <c r="G3" s="155"/>
      <c r="H3" s="155"/>
      <c r="I3" s="155"/>
    </row>
    <row r="4" spans="1:10" ht="18.75">
      <c r="A4" s="90"/>
    </row>
    <row r="5" spans="1:10" ht="18.75">
      <c r="A5" s="156"/>
      <c r="B5" s="156"/>
      <c r="C5" s="156"/>
      <c r="D5" s="156"/>
      <c r="E5" s="156"/>
      <c r="F5" s="156"/>
      <c r="G5" s="156"/>
      <c r="H5" s="156"/>
      <c r="I5" s="156"/>
    </row>
    <row r="6" spans="1:10" ht="19.5" thickBot="1">
      <c r="A6" s="1"/>
    </row>
    <row r="7" spans="1:10" ht="48" customHeight="1" thickBot="1">
      <c r="A7" s="157" t="s">
        <v>5</v>
      </c>
      <c r="B7" s="157" t="s">
        <v>61</v>
      </c>
      <c r="C7" s="5" t="s">
        <v>62</v>
      </c>
      <c r="D7" s="160" t="s">
        <v>209</v>
      </c>
      <c r="E7" s="161"/>
      <c r="F7" s="161"/>
      <c r="G7" s="161"/>
      <c r="H7" s="161"/>
      <c r="I7" s="162"/>
    </row>
    <row r="8" spans="1:10" ht="69" customHeight="1" thickBot="1">
      <c r="A8" s="158"/>
      <c r="B8" s="158"/>
      <c r="C8" s="6" t="s">
        <v>63</v>
      </c>
      <c r="D8" s="157" t="s">
        <v>64</v>
      </c>
      <c r="E8" s="160" t="s">
        <v>0</v>
      </c>
      <c r="F8" s="161"/>
      <c r="G8" s="161"/>
      <c r="H8" s="161"/>
      <c r="I8" s="162"/>
    </row>
    <row r="9" spans="1:10" ht="54.75" customHeight="1" thickBot="1">
      <c r="A9" s="158"/>
      <c r="B9" s="158"/>
      <c r="C9" s="3"/>
      <c r="D9" s="158"/>
      <c r="E9" s="157" t="s">
        <v>65</v>
      </c>
      <c r="F9" s="157" t="s">
        <v>66</v>
      </c>
      <c r="G9" s="157" t="s">
        <v>67</v>
      </c>
      <c r="H9" s="160" t="s">
        <v>68</v>
      </c>
      <c r="I9" s="162"/>
    </row>
    <row r="10" spans="1:10" ht="48.75" customHeight="1" thickBot="1">
      <c r="A10" s="159"/>
      <c r="B10" s="159"/>
      <c r="C10" s="4"/>
      <c r="D10" s="159"/>
      <c r="E10" s="159"/>
      <c r="F10" s="159"/>
      <c r="G10" s="159"/>
      <c r="H10" s="7" t="s">
        <v>64</v>
      </c>
      <c r="I10" s="7" t="s">
        <v>69</v>
      </c>
    </row>
    <row r="11" spans="1:10" ht="16.5" thickBot="1">
      <c r="A11" s="92">
        <v>1</v>
      </c>
      <c r="B11" s="8">
        <v>2</v>
      </c>
      <c r="C11" s="9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</row>
    <row r="12" spans="1:10" ht="16.5" thickBot="1">
      <c r="A12" s="40" t="s">
        <v>70</v>
      </c>
      <c r="B12" s="41">
        <v>100</v>
      </c>
      <c r="C12" s="42" t="s">
        <v>71</v>
      </c>
      <c r="D12" s="43">
        <f>E12+F12+H12</f>
        <v>17912300</v>
      </c>
      <c r="E12" s="43">
        <f>E14+E15</f>
        <v>16842000</v>
      </c>
      <c r="F12" s="43">
        <f>F20</f>
        <v>390400</v>
      </c>
      <c r="G12" s="43" t="s">
        <v>71</v>
      </c>
      <c r="H12" s="43">
        <f>H13+H21+H22+H18+H17+H16+H15</f>
        <v>679900</v>
      </c>
      <c r="I12" s="43"/>
    </row>
    <row r="13" spans="1:10" ht="16.5" thickBot="1">
      <c r="A13" s="99" t="s">
        <v>72</v>
      </c>
      <c r="B13" s="100">
        <v>110</v>
      </c>
      <c r="C13" s="116" t="s">
        <v>332</v>
      </c>
      <c r="D13" s="95">
        <f>H13</f>
        <v>0</v>
      </c>
      <c r="E13" s="95" t="s">
        <v>71</v>
      </c>
      <c r="F13" s="95" t="s">
        <v>71</v>
      </c>
      <c r="G13" s="95" t="s">
        <v>71</v>
      </c>
      <c r="H13" s="95"/>
      <c r="I13" s="95" t="s">
        <v>71</v>
      </c>
    </row>
    <row r="14" spans="1:10" ht="25.5" customHeight="1" thickBot="1">
      <c r="A14" s="167" t="s">
        <v>73</v>
      </c>
      <c r="B14" s="163">
        <v>120</v>
      </c>
      <c r="C14" s="102" t="s">
        <v>248</v>
      </c>
      <c r="D14" s="95">
        <f>E14</f>
        <v>16842000</v>
      </c>
      <c r="E14" s="95">
        <v>16842000</v>
      </c>
      <c r="F14" s="95" t="s">
        <v>71</v>
      </c>
      <c r="G14" s="95" t="s">
        <v>71</v>
      </c>
      <c r="H14" s="95"/>
      <c r="I14" s="95"/>
      <c r="J14" s="44"/>
    </row>
    <row r="15" spans="1:10" ht="25.5" customHeight="1" thickBot="1">
      <c r="A15" s="178"/>
      <c r="B15" s="174"/>
      <c r="C15" s="102"/>
      <c r="D15" s="95">
        <f>E15</f>
        <v>0</v>
      </c>
      <c r="E15" s="95"/>
      <c r="F15" s="95"/>
      <c r="G15" s="95"/>
      <c r="H15" s="95"/>
      <c r="I15" s="95"/>
      <c r="J15" s="44"/>
    </row>
    <row r="16" spans="1:10" ht="25.5" customHeight="1" thickBot="1">
      <c r="A16" s="178"/>
      <c r="B16" s="174"/>
      <c r="C16" s="102" t="s">
        <v>333</v>
      </c>
      <c r="D16" s="95">
        <f>H16</f>
        <v>230400</v>
      </c>
      <c r="E16" s="95"/>
      <c r="F16" s="95"/>
      <c r="G16" s="95"/>
      <c r="H16" s="95">
        <v>230400</v>
      </c>
      <c r="I16" s="95"/>
      <c r="J16" s="44"/>
    </row>
    <row r="17" spans="1:10" ht="24.75" customHeight="1" thickBot="1">
      <c r="A17" s="168"/>
      <c r="B17" s="164"/>
      <c r="C17" s="102" t="s">
        <v>334</v>
      </c>
      <c r="D17" s="95">
        <f>H17</f>
        <v>0</v>
      </c>
      <c r="E17" s="95"/>
      <c r="F17" s="95" t="s">
        <v>71</v>
      </c>
      <c r="G17" s="95" t="s">
        <v>71</v>
      </c>
      <c r="H17" s="95"/>
      <c r="I17" s="95"/>
      <c r="J17" s="44"/>
    </row>
    <row r="18" spans="1:10" ht="32.25" thickBot="1">
      <c r="A18" s="68" t="s">
        <v>74</v>
      </c>
      <c r="B18" s="96">
        <v>130</v>
      </c>
      <c r="C18" s="102"/>
      <c r="D18" s="95">
        <f>H18</f>
        <v>0</v>
      </c>
      <c r="E18" s="95" t="s">
        <v>71</v>
      </c>
      <c r="F18" s="95" t="s">
        <v>71</v>
      </c>
      <c r="G18" s="95" t="s">
        <v>71</v>
      </c>
      <c r="H18" s="95"/>
      <c r="I18" s="95" t="s">
        <v>71</v>
      </c>
    </row>
    <row r="19" spans="1:10" ht="71.25" customHeight="1" thickBot="1">
      <c r="A19" s="99" t="s">
        <v>75</v>
      </c>
      <c r="B19" s="100">
        <v>140</v>
      </c>
      <c r="C19" s="102"/>
      <c r="D19" s="95">
        <f>H19</f>
        <v>0</v>
      </c>
      <c r="E19" s="95" t="s">
        <v>71</v>
      </c>
      <c r="F19" s="95" t="s">
        <v>71</v>
      </c>
      <c r="G19" s="95" t="s">
        <v>71</v>
      </c>
      <c r="H19" s="95"/>
      <c r="I19" s="95" t="s">
        <v>71</v>
      </c>
    </row>
    <row r="20" spans="1:10" ht="39.75" customHeight="1" thickBot="1">
      <c r="A20" s="99" t="s">
        <v>76</v>
      </c>
      <c r="B20" s="100">
        <v>150</v>
      </c>
      <c r="C20" s="102"/>
      <c r="D20" s="95">
        <f>F20+G20</f>
        <v>390400</v>
      </c>
      <c r="E20" s="95" t="s">
        <v>71</v>
      </c>
      <c r="F20" s="95">
        <v>390400</v>
      </c>
      <c r="G20" s="95"/>
      <c r="H20" s="108" t="s">
        <v>71</v>
      </c>
      <c r="I20" s="95" t="s">
        <v>71</v>
      </c>
    </row>
    <row r="21" spans="1:10" ht="16.5" thickBot="1">
      <c r="A21" s="99" t="s">
        <v>77</v>
      </c>
      <c r="B21" s="100">
        <v>160</v>
      </c>
      <c r="C21" s="102" t="s">
        <v>335</v>
      </c>
      <c r="D21" s="95">
        <f>H21</f>
        <v>449500</v>
      </c>
      <c r="E21" s="95" t="s">
        <v>71</v>
      </c>
      <c r="F21" s="95" t="s">
        <v>71</v>
      </c>
      <c r="G21" s="114" t="s">
        <v>71</v>
      </c>
      <c r="H21" s="111">
        <f>92000+2750*130</f>
        <v>449500</v>
      </c>
      <c r="I21" s="95"/>
    </row>
    <row r="22" spans="1:10" ht="16.5" thickBot="1">
      <c r="A22" s="105" t="s">
        <v>78</v>
      </c>
      <c r="B22" s="98">
        <v>180</v>
      </c>
      <c r="C22" s="102" t="s">
        <v>71</v>
      </c>
      <c r="D22" s="95">
        <f>H22</f>
        <v>0</v>
      </c>
      <c r="E22" s="95" t="s">
        <v>71</v>
      </c>
      <c r="F22" s="95" t="s">
        <v>71</v>
      </c>
      <c r="G22" s="114" t="s">
        <v>71</v>
      </c>
      <c r="H22" s="111"/>
      <c r="I22" s="95" t="s">
        <v>71</v>
      </c>
    </row>
    <row r="23" spans="1:10" ht="16.5" thickBot="1">
      <c r="A23" s="63" t="s">
        <v>194</v>
      </c>
      <c r="B23" s="64">
        <v>200</v>
      </c>
      <c r="C23" s="42" t="s">
        <v>71</v>
      </c>
      <c r="D23" s="43">
        <f>D25+D35+D82+D75</f>
        <v>17785112</v>
      </c>
      <c r="E23" s="43">
        <f>E25+E35+E75+E82</f>
        <v>16827000</v>
      </c>
      <c r="F23" s="43">
        <f>F25+F35+F75+F82</f>
        <v>390400</v>
      </c>
      <c r="G23" s="43">
        <f>G25+G35+G75+G82</f>
        <v>0</v>
      </c>
      <c r="H23" s="43">
        <f>H25+H35+H75+H82</f>
        <v>567712</v>
      </c>
      <c r="I23" s="43">
        <f>I25+I35+I75+I82</f>
        <v>0</v>
      </c>
    </row>
    <row r="24" spans="1:10" ht="16.5" thickBot="1">
      <c r="A24" s="99" t="s">
        <v>79</v>
      </c>
      <c r="B24" s="100"/>
      <c r="C24" s="102"/>
      <c r="D24" s="95"/>
      <c r="E24" s="95"/>
      <c r="F24" s="95"/>
      <c r="G24" s="95"/>
      <c r="H24" s="95"/>
      <c r="I24" s="95"/>
    </row>
    <row r="25" spans="1:10" ht="16.5" thickBot="1">
      <c r="A25" s="99" t="s">
        <v>80</v>
      </c>
      <c r="B25" s="100">
        <v>210</v>
      </c>
      <c r="C25" s="102"/>
      <c r="D25" s="95">
        <f>E25+F25+G25+H25+I25</f>
        <v>12702550</v>
      </c>
      <c r="E25" s="95">
        <f>E27+E29+E33+E28+E34</f>
        <v>12594350</v>
      </c>
      <c r="F25" s="95">
        <f>F27+F29+F33</f>
        <v>0</v>
      </c>
      <c r="G25" s="95">
        <f>G27+G29+G33</f>
        <v>0</v>
      </c>
      <c r="H25" s="95">
        <f>H27+H29+H33</f>
        <v>108200</v>
      </c>
      <c r="I25" s="95">
        <f>I27+I29+I33</f>
        <v>0</v>
      </c>
    </row>
    <row r="26" spans="1:10" ht="16.5" thickBot="1">
      <c r="A26" s="99" t="s">
        <v>81</v>
      </c>
      <c r="B26" s="100"/>
      <c r="C26" s="102"/>
      <c r="D26" s="95"/>
      <c r="E26" s="95"/>
      <c r="F26" s="95"/>
      <c r="G26" s="95"/>
      <c r="H26" s="95"/>
      <c r="I26" s="95"/>
    </row>
    <row r="27" spans="1:10" ht="16.5" thickBot="1">
      <c r="A27" s="167" t="s">
        <v>82</v>
      </c>
      <c r="B27" s="163">
        <v>211</v>
      </c>
      <c r="C27" s="102" t="s">
        <v>249</v>
      </c>
      <c r="D27" s="95">
        <f>E27+F27+G27+H27+I27</f>
        <v>9745700</v>
      </c>
      <c r="E27" s="95">
        <v>9662600</v>
      </c>
      <c r="F27" s="95"/>
      <c r="G27" s="95"/>
      <c r="H27" s="95">
        <v>83100</v>
      </c>
      <c r="I27" s="95"/>
    </row>
    <row r="28" spans="1:10" ht="16.5" thickBot="1">
      <c r="A28" s="168"/>
      <c r="B28" s="164"/>
      <c r="C28" s="102"/>
      <c r="D28" s="95">
        <f>E28+F28+G28+H28+I28</f>
        <v>0</v>
      </c>
      <c r="E28" s="95"/>
      <c r="F28" s="95"/>
      <c r="G28" s="95"/>
      <c r="H28" s="95"/>
      <c r="I28" s="95"/>
    </row>
    <row r="29" spans="1:10" ht="16.5" thickBot="1">
      <c r="A29" s="99" t="s">
        <v>83</v>
      </c>
      <c r="B29" s="100">
        <v>212</v>
      </c>
      <c r="C29" s="102"/>
      <c r="D29" s="95">
        <f>D31+D32</f>
        <v>8250</v>
      </c>
      <c r="E29" s="95">
        <f t="shared" ref="E29:I29" si="0">E31+E32</f>
        <v>8250</v>
      </c>
      <c r="F29" s="95">
        <f t="shared" si="0"/>
        <v>0</v>
      </c>
      <c r="G29" s="95">
        <f t="shared" si="0"/>
        <v>0</v>
      </c>
      <c r="H29" s="95">
        <f t="shared" si="0"/>
        <v>0</v>
      </c>
      <c r="I29" s="95">
        <f t="shared" si="0"/>
        <v>0</v>
      </c>
    </row>
    <row r="30" spans="1:10" ht="16.5" thickBot="1">
      <c r="A30" s="99" t="s">
        <v>0</v>
      </c>
      <c r="B30" s="100"/>
      <c r="C30" s="102"/>
      <c r="D30" s="95"/>
      <c r="E30" s="95"/>
      <c r="F30" s="95"/>
      <c r="G30" s="95"/>
      <c r="H30" s="95"/>
      <c r="I30" s="95"/>
    </row>
    <row r="31" spans="1:10" ht="48" thickBot="1">
      <c r="A31" s="99" t="s">
        <v>84</v>
      </c>
      <c r="B31" s="100" t="s">
        <v>210</v>
      </c>
      <c r="C31" s="102"/>
      <c r="D31" s="95"/>
      <c r="E31" s="95"/>
      <c r="F31" s="95"/>
      <c r="G31" s="95"/>
      <c r="H31" s="95"/>
      <c r="I31" s="95"/>
    </row>
    <row r="32" spans="1:10" ht="32.25" customHeight="1" thickBot="1">
      <c r="A32" s="98" t="s">
        <v>85</v>
      </c>
      <c r="B32" s="98" t="s">
        <v>211</v>
      </c>
      <c r="C32" s="102" t="s">
        <v>307</v>
      </c>
      <c r="D32" s="95">
        <f>E32+F32+G32+H32+I32</f>
        <v>8250</v>
      </c>
      <c r="E32" s="95">
        <v>8250</v>
      </c>
      <c r="F32" s="95"/>
      <c r="G32" s="95"/>
      <c r="H32" s="95"/>
      <c r="I32" s="95"/>
    </row>
    <row r="33" spans="1:9" ht="16.5" thickBot="1">
      <c r="A33" s="163" t="s">
        <v>254</v>
      </c>
      <c r="B33" s="163">
        <v>213</v>
      </c>
      <c r="C33" s="103" t="s">
        <v>250</v>
      </c>
      <c r="D33" s="104">
        <f>E33+F33+G33+H33++I33</f>
        <v>2948600</v>
      </c>
      <c r="E33" s="104">
        <v>2923500</v>
      </c>
      <c r="F33" s="104"/>
      <c r="G33" s="104"/>
      <c r="H33" s="104">
        <v>25100</v>
      </c>
      <c r="I33" s="104"/>
    </row>
    <row r="34" spans="1:9" ht="16.5" thickBot="1">
      <c r="A34" s="164"/>
      <c r="B34" s="164"/>
      <c r="C34" s="103"/>
      <c r="D34" s="104">
        <f>E34+F34+G34+H34++I34</f>
        <v>0</v>
      </c>
      <c r="E34" s="104"/>
      <c r="F34" s="104"/>
      <c r="G34" s="104"/>
      <c r="H34" s="104"/>
      <c r="I34" s="104"/>
    </row>
    <row r="35" spans="1:9" ht="16.5" thickBot="1">
      <c r="A35" s="68" t="s">
        <v>86</v>
      </c>
      <c r="B35" s="163">
        <v>220</v>
      </c>
      <c r="C35" s="165"/>
      <c r="D35" s="169">
        <f>D38+D39+D40+D50+D51+D60+D74</f>
        <v>4788151</v>
      </c>
      <c r="E35" s="169">
        <f>E38+E39+E40+E50+E51+E60+E74</f>
        <v>3954951</v>
      </c>
      <c r="F35" s="169">
        <f t="shared" ref="F35:I35" si="1">F38+F39+F40+F50+F51+F60+F74</f>
        <v>390400</v>
      </c>
      <c r="G35" s="169">
        <f t="shared" si="1"/>
        <v>0</v>
      </c>
      <c r="H35" s="169">
        <f t="shared" si="1"/>
        <v>442800</v>
      </c>
      <c r="I35" s="169">
        <f t="shared" si="1"/>
        <v>0</v>
      </c>
    </row>
    <row r="36" spans="1:9" ht="16.5" thickBot="1">
      <c r="A36" s="68" t="s">
        <v>87</v>
      </c>
      <c r="B36" s="164"/>
      <c r="C36" s="166"/>
      <c r="D36" s="170"/>
      <c r="E36" s="170"/>
      <c r="F36" s="170"/>
      <c r="G36" s="170"/>
      <c r="H36" s="170"/>
      <c r="I36" s="170"/>
    </row>
    <row r="37" spans="1:9" ht="16.5" thickBot="1">
      <c r="A37" s="99" t="s">
        <v>88</v>
      </c>
      <c r="B37" s="100"/>
      <c r="C37" s="102"/>
      <c r="D37" s="95"/>
      <c r="E37" s="95"/>
      <c r="F37" s="95"/>
      <c r="G37" s="95"/>
      <c r="H37" s="95"/>
      <c r="I37" s="95"/>
    </row>
    <row r="38" spans="1:9" ht="16.5" thickBot="1">
      <c r="A38" s="105" t="s">
        <v>89</v>
      </c>
      <c r="B38" s="98">
        <v>221</v>
      </c>
      <c r="C38" s="102" t="s">
        <v>284</v>
      </c>
      <c r="D38" s="95">
        <f>E38+F38+G38+H38+I38</f>
        <v>49530</v>
      </c>
      <c r="E38" s="95">
        <v>48230</v>
      </c>
      <c r="F38" s="95"/>
      <c r="G38" s="95"/>
      <c r="H38" s="95">
        <v>1300</v>
      </c>
      <c r="I38" s="95"/>
    </row>
    <row r="39" spans="1:9" ht="16.5" thickBot="1">
      <c r="A39" s="68" t="s">
        <v>90</v>
      </c>
      <c r="B39" s="106">
        <v>222</v>
      </c>
      <c r="C39" s="102" t="s">
        <v>251</v>
      </c>
      <c r="D39" s="95">
        <f>E39+F39+G39+H39+I39</f>
        <v>0</v>
      </c>
      <c r="E39" s="95"/>
      <c r="F39" s="95"/>
      <c r="G39" s="95"/>
      <c r="H39" s="95"/>
      <c r="I39" s="95"/>
    </row>
    <row r="40" spans="1:9" ht="16.5" thickBot="1">
      <c r="A40" s="99" t="s">
        <v>91</v>
      </c>
      <c r="B40" s="100">
        <v>223</v>
      </c>
      <c r="C40" s="102" t="s">
        <v>252</v>
      </c>
      <c r="D40" s="95">
        <f>D42+D43+D44+D45+D46+D47+D48+D49</f>
        <v>922700</v>
      </c>
      <c r="E40" s="95">
        <f>E42+E43+E44+E45+E46+E47+E48+E49</f>
        <v>905200</v>
      </c>
      <c r="F40" s="95">
        <f>F42+F43+F44+F45+F46+F47+F48+F49</f>
        <v>0</v>
      </c>
      <c r="G40" s="95">
        <f t="shared" ref="G40:I40" si="2">G42+G43+G44+G45+G46+G47+G48+G49</f>
        <v>0</v>
      </c>
      <c r="H40" s="95">
        <f t="shared" si="2"/>
        <v>17500</v>
      </c>
      <c r="I40" s="95">
        <f t="shared" si="2"/>
        <v>0</v>
      </c>
    </row>
    <row r="41" spans="1:9" ht="16.5" thickBot="1">
      <c r="A41" s="99" t="s">
        <v>92</v>
      </c>
      <c r="B41" s="100"/>
      <c r="C41" s="102"/>
      <c r="D41" s="95"/>
      <c r="E41" s="95"/>
      <c r="F41" s="95"/>
      <c r="G41" s="95"/>
      <c r="H41" s="95"/>
      <c r="I41" s="95"/>
    </row>
    <row r="42" spans="1:9" ht="33" customHeight="1" thickBot="1">
      <c r="A42" s="105" t="s">
        <v>308</v>
      </c>
      <c r="B42" s="98" t="s">
        <v>212</v>
      </c>
      <c r="C42" s="103" t="s">
        <v>253</v>
      </c>
      <c r="D42" s="104">
        <f>E42+F42+G42+H42+I42</f>
        <v>744500</v>
      </c>
      <c r="E42" s="104">
        <v>734300</v>
      </c>
      <c r="F42" s="104"/>
      <c r="G42" s="104"/>
      <c r="H42" s="104">
        <v>10200</v>
      </c>
      <c r="I42" s="104"/>
    </row>
    <row r="43" spans="1:9" ht="16.5" thickBot="1">
      <c r="A43" s="68" t="s">
        <v>93</v>
      </c>
      <c r="B43" s="96" t="s">
        <v>213</v>
      </c>
      <c r="C43" s="103" t="s">
        <v>276</v>
      </c>
      <c r="D43" s="107">
        <f t="shared" ref="D43:D50" si="3">E43+F43+G43+H43+I43</f>
        <v>0</v>
      </c>
      <c r="E43" s="107"/>
      <c r="F43" s="107"/>
      <c r="G43" s="107"/>
      <c r="H43" s="107"/>
      <c r="I43" s="107"/>
    </row>
    <row r="44" spans="1:9" ht="15" customHeight="1" thickBot="1">
      <c r="A44" s="105" t="s">
        <v>94</v>
      </c>
      <c r="B44" s="98" t="s">
        <v>214</v>
      </c>
      <c r="C44" s="103" t="s">
        <v>262</v>
      </c>
      <c r="D44" s="104">
        <f t="shared" si="3"/>
        <v>18650</v>
      </c>
      <c r="E44" s="104">
        <v>18650</v>
      </c>
      <c r="F44" s="104"/>
      <c r="G44" s="104"/>
      <c r="H44" s="104"/>
      <c r="I44" s="104"/>
    </row>
    <row r="45" spans="1:9" ht="15" customHeight="1" thickBot="1">
      <c r="A45" s="105" t="s">
        <v>95</v>
      </c>
      <c r="B45" s="98" t="s">
        <v>215</v>
      </c>
      <c r="C45" s="103" t="s">
        <v>261</v>
      </c>
      <c r="D45" s="104">
        <f t="shared" si="3"/>
        <v>11750</v>
      </c>
      <c r="E45" s="104">
        <v>11450</v>
      </c>
      <c r="F45" s="104"/>
      <c r="G45" s="104"/>
      <c r="H45" s="104">
        <v>300</v>
      </c>
      <c r="I45" s="104"/>
    </row>
    <row r="46" spans="1:9" ht="15" customHeight="1" thickBot="1">
      <c r="A46" s="105" t="s">
        <v>309</v>
      </c>
      <c r="B46" s="98" t="s">
        <v>216</v>
      </c>
      <c r="C46" s="103" t="s">
        <v>260</v>
      </c>
      <c r="D46" s="104">
        <f t="shared" si="3"/>
        <v>0</v>
      </c>
      <c r="E46" s="104"/>
      <c r="F46" s="104"/>
      <c r="G46" s="104"/>
      <c r="H46" s="104"/>
      <c r="I46" s="104"/>
    </row>
    <row r="47" spans="1:9" ht="33.75" customHeight="1" thickBot="1">
      <c r="A47" s="105" t="s">
        <v>310</v>
      </c>
      <c r="B47" s="98" t="s">
        <v>217</v>
      </c>
      <c r="C47" s="103" t="s">
        <v>259</v>
      </c>
      <c r="D47" s="104">
        <f t="shared" si="3"/>
        <v>130350</v>
      </c>
      <c r="E47" s="104">
        <v>123550</v>
      </c>
      <c r="F47" s="104"/>
      <c r="G47" s="104"/>
      <c r="H47" s="104">
        <v>6800</v>
      </c>
      <c r="I47" s="104"/>
    </row>
    <row r="48" spans="1:9" ht="30" customHeight="1" thickBot="1">
      <c r="A48" s="105" t="s">
        <v>96</v>
      </c>
      <c r="B48" s="98" t="s">
        <v>218</v>
      </c>
      <c r="C48" s="103" t="s">
        <v>258</v>
      </c>
      <c r="D48" s="104">
        <f t="shared" si="3"/>
        <v>17450</v>
      </c>
      <c r="E48" s="104">
        <v>17250</v>
      </c>
      <c r="F48" s="104"/>
      <c r="G48" s="104"/>
      <c r="H48" s="104">
        <v>200</v>
      </c>
      <c r="I48" s="104"/>
    </row>
    <row r="49" spans="1:9" ht="32.25" customHeight="1" thickBot="1">
      <c r="A49" s="68" t="s">
        <v>97</v>
      </c>
      <c r="B49" s="98" t="s">
        <v>219</v>
      </c>
      <c r="C49" s="103" t="s">
        <v>257</v>
      </c>
      <c r="D49" s="104">
        <f>E49+F49+G49+H49+I49</f>
        <v>0</v>
      </c>
      <c r="E49" s="104"/>
      <c r="F49" s="104"/>
      <c r="G49" s="104"/>
      <c r="H49" s="104"/>
      <c r="I49" s="104"/>
    </row>
    <row r="50" spans="1:9" ht="32.25" thickBot="1">
      <c r="A50" s="68" t="s">
        <v>255</v>
      </c>
      <c r="B50" s="98">
        <v>224</v>
      </c>
      <c r="C50" s="103" t="s">
        <v>263</v>
      </c>
      <c r="D50" s="104">
        <f t="shared" si="3"/>
        <v>0</v>
      </c>
      <c r="E50" s="104"/>
      <c r="F50" s="104"/>
      <c r="G50" s="104"/>
      <c r="H50" s="104"/>
      <c r="I50" s="104"/>
    </row>
    <row r="51" spans="1:9" ht="16.5" thickBot="1">
      <c r="A51" s="68" t="s">
        <v>256</v>
      </c>
      <c r="B51" s="96">
        <v>225</v>
      </c>
      <c r="C51" s="97"/>
      <c r="D51" s="107">
        <f>D53+D55+D56+D57+D58+D59+D54</f>
        <v>972350</v>
      </c>
      <c r="E51" s="107">
        <f>E53+E55+E56+E57+E58+E59+E54</f>
        <v>928250</v>
      </c>
      <c r="F51" s="107">
        <f t="shared" ref="F51:I51" si="4">F53+F55+F56+F57+F58+F59</f>
        <v>0</v>
      </c>
      <c r="G51" s="107">
        <f t="shared" si="4"/>
        <v>0</v>
      </c>
      <c r="H51" s="107">
        <f t="shared" si="4"/>
        <v>44100</v>
      </c>
      <c r="I51" s="107">
        <f t="shared" si="4"/>
        <v>0</v>
      </c>
    </row>
    <row r="52" spans="1:9" ht="16.5" thickBot="1">
      <c r="A52" s="99" t="s">
        <v>92</v>
      </c>
      <c r="B52" s="100"/>
      <c r="C52" s="102"/>
      <c r="D52" s="95"/>
      <c r="E52" s="95"/>
      <c r="F52" s="95"/>
      <c r="G52" s="95"/>
      <c r="H52" s="95"/>
      <c r="I52" s="95"/>
    </row>
    <row r="53" spans="1:9" ht="23.25" customHeight="1" thickBot="1">
      <c r="A53" s="163" t="s">
        <v>311</v>
      </c>
      <c r="B53" s="163" t="s">
        <v>220</v>
      </c>
      <c r="C53" s="97" t="s">
        <v>264</v>
      </c>
      <c r="D53" s="107">
        <f t="shared" ref="D53:D59" si="5">E53+F53+G53+H53+I53</f>
        <v>568350</v>
      </c>
      <c r="E53" s="107">
        <v>556150</v>
      </c>
      <c r="F53" s="107"/>
      <c r="G53" s="107"/>
      <c r="H53" s="107">
        <v>12200</v>
      </c>
      <c r="I53" s="107"/>
    </row>
    <row r="54" spans="1:9" ht="18.75" customHeight="1" thickBot="1">
      <c r="A54" s="164"/>
      <c r="B54" s="164"/>
      <c r="C54" s="97"/>
      <c r="D54" s="107">
        <f>E54+F54+G54+H54+I54</f>
        <v>0</v>
      </c>
      <c r="E54" s="107">
        <f>94200-94200</f>
        <v>0</v>
      </c>
      <c r="F54" s="107"/>
      <c r="G54" s="107"/>
      <c r="H54" s="107"/>
      <c r="I54" s="107"/>
    </row>
    <row r="55" spans="1:9" ht="16.5" thickBot="1">
      <c r="A55" s="68" t="s">
        <v>98</v>
      </c>
      <c r="B55" s="96" t="s">
        <v>221</v>
      </c>
      <c r="C55" s="97" t="s">
        <v>265</v>
      </c>
      <c r="D55" s="107">
        <f t="shared" si="5"/>
        <v>40350</v>
      </c>
      <c r="E55" s="107">
        <v>18350</v>
      </c>
      <c r="F55" s="107"/>
      <c r="G55" s="107"/>
      <c r="H55" s="107">
        <v>22000</v>
      </c>
      <c r="I55" s="107"/>
    </row>
    <row r="56" spans="1:9" ht="16.5" thickBot="1">
      <c r="A56" s="68" t="s">
        <v>99</v>
      </c>
      <c r="B56" s="96" t="s">
        <v>222</v>
      </c>
      <c r="C56" s="97" t="s">
        <v>285</v>
      </c>
      <c r="D56" s="95">
        <f t="shared" si="5"/>
        <v>0</v>
      </c>
      <c r="E56" s="95"/>
      <c r="F56" s="95"/>
      <c r="G56" s="95"/>
      <c r="H56" s="95"/>
      <c r="I56" s="95"/>
    </row>
    <row r="57" spans="1:9" ht="32.25" thickBot="1">
      <c r="A57" s="99" t="s">
        <v>100</v>
      </c>
      <c r="B57" s="100" t="s">
        <v>223</v>
      </c>
      <c r="C57" s="97" t="s">
        <v>277</v>
      </c>
      <c r="D57" s="95">
        <f t="shared" si="5"/>
        <v>20700</v>
      </c>
      <c r="E57" s="95">
        <v>20700</v>
      </c>
      <c r="F57" s="95"/>
      <c r="G57" s="95"/>
      <c r="H57" s="95"/>
      <c r="I57" s="95"/>
    </row>
    <row r="58" spans="1:9" ht="16.5" thickBot="1">
      <c r="A58" s="105" t="s">
        <v>101</v>
      </c>
      <c r="B58" s="98" t="s">
        <v>224</v>
      </c>
      <c r="C58" s="102"/>
      <c r="D58" s="95">
        <f t="shared" si="5"/>
        <v>0</v>
      </c>
      <c r="E58" s="95"/>
      <c r="F58" s="95"/>
      <c r="G58" s="95"/>
      <c r="H58" s="95"/>
      <c r="I58" s="95"/>
    </row>
    <row r="59" spans="1:9" ht="16.5" customHeight="1" thickBot="1">
      <c r="A59" s="105" t="s">
        <v>102</v>
      </c>
      <c r="B59" s="98" t="s">
        <v>225</v>
      </c>
      <c r="C59" s="97" t="s">
        <v>266</v>
      </c>
      <c r="D59" s="95">
        <f t="shared" si="5"/>
        <v>342950</v>
      </c>
      <c r="E59" s="95">
        <v>333050</v>
      </c>
      <c r="F59" s="95"/>
      <c r="G59" s="95"/>
      <c r="H59" s="95">
        <v>9900</v>
      </c>
      <c r="I59" s="95"/>
    </row>
    <row r="60" spans="1:9" ht="16.5" thickBot="1">
      <c r="A60" s="68" t="s">
        <v>103</v>
      </c>
      <c r="B60" s="106">
        <v>226</v>
      </c>
      <c r="C60" s="102"/>
      <c r="D60" s="95">
        <f>D62+D63+D64+D65+D66+D67+D68+D69+D70+D73+D71+D72</f>
        <v>2453171</v>
      </c>
      <c r="E60" s="95">
        <f t="shared" ref="E60:I60" si="6">E62+E63+E64+E65+E66+E67+E68+E69+E70+E73+E71+E72</f>
        <v>2073271</v>
      </c>
      <c r="F60" s="95">
        <f t="shared" si="6"/>
        <v>0</v>
      </c>
      <c r="G60" s="95">
        <f t="shared" si="6"/>
        <v>0</v>
      </c>
      <c r="H60" s="95">
        <f t="shared" si="6"/>
        <v>379900</v>
      </c>
      <c r="I60" s="95">
        <f t="shared" si="6"/>
        <v>0</v>
      </c>
    </row>
    <row r="61" spans="1:9" ht="16.5" thickBot="1">
      <c r="A61" s="99" t="s">
        <v>8</v>
      </c>
      <c r="B61" s="100"/>
      <c r="C61" s="102"/>
      <c r="D61" s="95">
        <f t="shared" ref="D61:D67" si="7">E61+F61+G61+H61+I61</f>
        <v>0</v>
      </c>
      <c r="E61" s="95"/>
      <c r="F61" s="95"/>
      <c r="G61" s="95"/>
      <c r="H61" s="95"/>
      <c r="I61" s="95"/>
    </row>
    <row r="62" spans="1:9" ht="48" thickBot="1">
      <c r="A62" s="99" t="s">
        <v>104</v>
      </c>
      <c r="B62" s="100" t="s">
        <v>226</v>
      </c>
      <c r="C62" s="97"/>
      <c r="D62" s="95">
        <f t="shared" si="7"/>
        <v>0</v>
      </c>
      <c r="E62" s="95"/>
      <c r="F62" s="95"/>
      <c r="G62" s="95"/>
      <c r="H62" s="95"/>
      <c r="I62" s="95"/>
    </row>
    <row r="63" spans="1:9" ht="79.5" thickBot="1">
      <c r="A63" s="99" t="s">
        <v>105</v>
      </c>
      <c r="B63" s="100" t="s">
        <v>227</v>
      </c>
      <c r="C63" s="97"/>
      <c r="D63" s="95">
        <f t="shared" si="7"/>
        <v>0</v>
      </c>
      <c r="E63" s="95"/>
      <c r="F63" s="95"/>
      <c r="G63" s="95"/>
      <c r="H63" s="95"/>
      <c r="I63" s="95"/>
    </row>
    <row r="64" spans="1:9" ht="16.5" thickBot="1">
      <c r="A64" s="99" t="s">
        <v>106</v>
      </c>
      <c r="B64" s="100" t="s">
        <v>228</v>
      </c>
      <c r="C64" s="97" t="s">
        <v>268</v>
      </c>
      <c r="D64" s="95">
        <f t="shared" si="7"/>
        <v>0</v>
      </c>
      <c r="E64" s="95"/>
      <c r="F64" s="95"/>
      <c r="G64" s="95"/>
      <c r="H64" s="95"/>
      <c r="I64" s="95"/>
    </row>
    <row r="65" spans="1:9" ht="16.5" thickBot="1">
      <c r="A65" s="105" t="s">
        <v>312</v>
      </c>
      <c r="B65" s="98" t="s">
        <v>229</v>
      </c>
      <c r="C65" s="97" t="s">
        <v>269</v>
      </c>
      <c r="D65" s="108">
        <f t="shared" si="7"/>
        <v>750750</v>
      </c>
      <c r="E65" s="108">
        <v>393250</v>
      </c>
      <c r="F65" s="108"/>
      <c r="G65" s="108"/>
      <c r="H65" s="108">
        <f>130*2750</f>
        <v>357500</v>
      </c>
      <c r="I65" s="108"/>
    </row>
    <row r="66" spans="1:9" s="66" customFormat="1" ht="32.25" thickBot="1">
      <c r="A66" s="68" t="s">
        <v>107</v>
      </c>
      <c r="B66" s="106" t="s">
        <v>230</v>
      </c>
      <c r="C66" s="97" t="s">
        <v>270</v>
      </c>
      <c r="D66" s="109">
        <f t="shared" si="7"/>
        <v>892450</v>
      </c>
      <c r="E66" s="109">
        <v>870050</v>
      </c>
      <c r="F66" s="109"/>
      <c r="G66" s="109"/>
      <c r="H66" s="109">
        <v>22400</v>
      </c>
      <c r="I66" s="109"/>
    </row>
    <row r="67" spans="1:9" ht="16.5" thickBot="1">
      <c r="A67" s="99" t="s">
        <v>313</v>
      </c>
      <c r="B67" s="100" t="s">
        <v>231</v>
      </c>
      <c r="C67" s="97" t="s">
        <v>314</v>
      </c>
      <c r="D67" s="95">
        <f t="shared" si="7"/>
        <v>0</v>
      </c>
      <c r="E67" s="95"/>
      <c r="F67" s="95"/>
      <c r="G67" s="95"/>
      <c r="H67" s="95"/>
      <c r="I67" s="95"/>
    </row>
    <row r="68" spans="1:9" ht="32.25" thickBot="1">
      <c r="A68" s="99" t="s">
        <v>108</v>
      </c>
      <c r="B68" s="100" t="s">
        <v>232</v>
      </c>
      <c r="C68" s="97" t="s">
        <v>271</v>
      </c>
      <c r="D68" s="95">
        <f>E68+F68+G68+H68+I68</f>
        <v>9100</v>
      </c>
      <c r="E68" s="95">
        <v>9100</v>
      </c>
      <c r="F68" s="95"/>
      <c r="G68" s="95"/>
      <c r="H68" s="95"/>
      <c r="I68" s="95"/>
    </row>
    <row r="69" spans="1:9" ht="16.5" thickBot="1">
      <c r="A69" s="99" t="s">
        <v>109</v>
      </c>
      <c r="B69" s="100" t="s">
        <v>233</v>
      </c>
      <c r="C69" s="97" t="s">
        <v>272</v>
      </c>
      <c r="D69" s="95">
        <f t="shared" ref="D69:D76" si="8">E69+F69+G69+H69+I69</f>
        <v>0</v>
      </c>
      <c r="E69" s="95"/>
      <c r="F69" s="95"/>
      <c r="G69" s="95"/>
      <c r="H69" s="95"/>
      <c r="I69" s="95"/>
    </row>
    <row r="70" spans="1:9" ht="48" thickBot="1">
      <c r="A70" s="99" t="s">
        <v>110</v>
      </c>
      <c r="B70" s="100" t="s">
        <v>234</v>
      </c>
      <c r="C70" s="97" t="s">
        <v>273</v>
      </c>
      <c r="D70" s="108">
        <f t="shared" si="8"/>
        <v>56800</v>
      </c>
      <c r="E70" s="108">
        <v>56800</v>
      </c>
      <c r="F70" s="108"/>
      <c r="G70" s="108"/>
      <c r="H70" s="108"/>
      <c r="I70" s="108"/>
    </row>
    <row r="71" spans="1:9" ht="16.5" thickBot="1">
      <c r="A71" s="163" t="s">
        <v>111</v>
      </c>
      <c r="B71" s="163" t="s">
        <v>267</v>
      </c>
      <c r="C71" s="110" t="s">
        <v>315</v>
      </c>
      <c r="D71" s="111">
        <f>E71+F71+G71+H71+I71</f>
        <v>20900</v>
      </c>
      <c r="E71" s="111">
        <v>20900</v>
      </c>
      <c r="F71" s="111"/>
      <c r="G71" s="111"/>
      <c r="H71" s="111"/>
      <c r="I71" s="111"/>
    </row>
    <row r="72" spans="1:9" ht="16.5" thickBot="1">
      <c r="A72" s="174"/>
      <c r="B72" s="174"/>
      <c r="C72" s="110" t="s">
        <v>316</v>
      </c>
      <c r="D72" s="111">
        <f>E72+F72+G72+H72+I72</f>
        <v>111300</v>
      </c>
      <c r="E72" s="111">
        <v>111300</v>
      </c>
      <c r="F72" s="111"/>
      <c r="G72" s="111"/>
      <c r="H72" s="111"/>
      <c r="I72" s="111"/>
    </row>
    <row r="73" spans="1:9" ht="16.5" thickBot="1">
      <c r="A73" s="164"/>
      <c r="B73" s="164"/>
      <c r="C73" s="112" t="s">
        <v>274</v>
      </c>
      <c r="D73" s="111">
        <f>E73+F73+G73+H73+I73</f>
        <v>611871</v>
      </c>
      <c r="E73" s="111">
        <v>611871</v>
      </c>
      <c r="F73" s="111"/>
      <c r="G73" s="111"/>
      <c r="H73" s="111"/>
      <c r="I73" s="111"/>
    </row>
    <row r="74" spans="1:9" ht="32.25" thickBot="1">
      <c r="A74" s="115" t="s">
        <v>331</v>
      </c>
      <c r="B74" s="115"/>
      <c r="C74" s="112" t="s">
        <v>330</v>
      </c>
      <c r="D74" s="111">
        <f>E74+F74+G74+H74+I74</f>
        <v>390400</v>
      </c>
      <c r="E74" s="111"/>
      <c r="F74" s="111">
        <v>390400</v>
      </c>
      <c r="G74" s="111"/>
      <c r="H74" s="111"/>
      <c r="I74" s="111"/>
    </row>
    <row r="75" spans="1:9" s="66" customFormat="1" ht="15.75">
      <c r="A75" s="105" t="s">
        <v>112</v>
      </c>
      <c r="B75" s="163">
        <v>230</v>
      </c>
      <c r="C75" s="165"/>
      <c r="D75" s="175">
        <f>E75+F75+G75+H75+I75</f>
        <v>19265</v>
      </c>
      <c r="E75" s="175">
        <f>E78+E81+E79+E80+E81</f>
        <v>19265</v>
      </c>
      <c r="F75" s="175">
        <f t="shared" ref="F75:I75" si="9">F78+F81+F79+F80+F81</f>
        <v>0</v>
      </c>
      <c r="G75" s="175">
        <f t="shared" si="9"/>
        <v>0</v>
      </c>
      <c r="H75" s="175">
        <f t="shared" si="9"/>
        <v>0</v>
      </c>
      <c r="I75" s="175">
        <f t="shared" si="9"/>
        <v>0</v>
      </c>
    </row>
    <row r="76" spans="1:9" ht="16.5" thickBot="1">
      <c r="A76" s="99" t="s">
        <v>87</v>
      </c>
      <c r="B76" s="164"/>
      <c r="C76" s="166"/>
      <c r="D76" s="170">
        <f t="shared" si="8"/>
        <v>0</v>
      </c>
      <c r="E76" s="170"/>
      <c r="F76" s="170"/>
      <c r="G76" s="170"/>
      <c r="H76" s="170"/>
      <c r="I76" s="170"/>
    </row>
    <row r="77" spans="1:9" ht="16.5" thickBot="1">
      <c r="A77" s="99" t="s">
        <v>113</v>
      </c>
      <c r="B77" s="100"/>
      <c r="C77" s="102"/>
      <c r="D77" s="95"/>
      <c r="E77" s="95"/>
      <c r="F77" s="95"/>
      <c r="G77" s="95"/>
      <c r="H77" s="95"/>
      <c r="I77" s="95"/>
    </row>
    <row r="78" spans="1:9" ht="32.25" customHeight="1" thickBot="1">
      <c r="A78" s="163" t="s">
        <v>275</v>
      </c>
      <c r="B78" s="163">
        <v>231</v>
      </c>
      <c r="C78" s="97" t="s">
        <v>317</v>
      </c>
      <c r="D78" s="107">
        <f>E78+F78+G78+H78+I78</f>
        <v>0</v>
      </c>
      <c r="E78" s="107"/>
      <c r="F78" s="107"/>
      <c r="G78" s="107"/>
      <c r="H78" s="107"/>
      <c r="I78" s="107"/>
    </row>
    <row r="79" spans="1:9" ht="16.5" thickBot="1">
      <c r="A79" s="174"/>
      <c r="B79" s="174"/>
      <c r="C79" s="102" t="s">
        <v>318</v>
      </c>
      <c r="D79" s="107">
        <f t="shared" ref="D79:D80" si="10">E79+F79+G79+H79+I79</f>
        <v>18000</v>
      </c>
      <c r="E79" s="95">
        <v>18000</v>
      </c>
      <c r="F79" s="95"/>
      <c r="G79" s="95"/>
      <c r="H79" s="95"/>
      <c r="I79" s="95"/>
    </row>
    <row r="80" spans="1:9" ht="16.5" thickBot="1">
      <c r="A80" s="164"/>
      <c r="B80" s="164"/>
      <c r="C80" s="102" t="s">
        <v>319</v>
      </c>
      <c r="D80" s="107">
        <f t="shared" si="10"/>
        <v>1265</v>
      </c>
      <c r="E80" s="95">
        <v>1265</v>
      </c>
      <c r="F80" s="95"/>
      <c r="G80" s="95"/>
      <c r="H80" s="95"/>
      <c r="I80" s="95"/>
    </row>
    <row r="81" spans="1:9" ht="48" thickBot="1">
      <c r="A81" s="99" t="s">
        <v>114</v>
      </c>
      <c r="B81" s="100">
        <v>232</v>
      </c>
      <c r="C81" s="102"/>
      <c r="D81" s="95">
        <f>E81+F81+G81+H81+I81</f>
        <v>0</v>
      </c>
      <c r="E81" s="95"/>
      <c r="F81" s="95"/>
      <c r="G81" s="95"/>
      <c r="H81" s="95"/>
      <c r="I81" s="95"/>
    </row>
    <row r="82" spans="1:9" ht="16.5" thickBot="1">
      <c r="A82" s="99" t="s">
        <v>115</v>
      </c>
      <c r="B82" s="100">
        <v>240</v>
      </c>
      <c r="C82" s="102"/>
      <c r="D82" s="95">
        <f t="shared" ref="D82:I82" si="11">D84+D91+D92+D93+D94</f>
        <v>275146</v>
      </c>
      <c r="E82" s="95">
        <f t="shared" si="11"/>
        <v>258434</v>
      </c>
      <c r="F82" s="95">
        <f t="shared" si="11"/>
        <v>0</v>
      </c>
      <c r="G82" s="95">
        <f t="shared" si="11"/>
        <v>0</v>
      </c>
      <c r="H82" s="95">
        <f t="shared" si="11"/>
        <v>16712</v>
      </c>
      <c r="I82" s="95">
        <f t="shared" si="11"/>
        <v>0</v>
      </c>
    </row>
    <row r="83" spans="1:9" ht="16.5" thickBot="1">
      <c r="A83" s="99" t="s">
        <v>8</v>
      </c>
      <c r="B83" s="100"/>
      <c r="C83" s="102"/>
      <c r="D83" s="95"/>
      <c r="E83" s="95"/>
      <c r="F83" s="95"/>
      <c r="G83" s="95"/>
      <c r="H83" s="95"/>
      <c r="I83" s="95"/>
    </row>
    <row r="84" spans="1:9" ht="63.75" thickBot="1">
      <c r="A84" s="99" t="s">
        <v>116</v>
      </c>
      <c r="B84" s="100" t="s">
        <v>235</v>
      </c>
      <c r="C84" s="102"/>
      <c r="D84" s="95">
        <f>D86+D88++D87+D89+D90</f>
        <v>275146</v>
      </c>
      <c r="E84" s="95">
        <f t="shared" ref="E84:I84" si="12">E86+E88++E87+E89+E90</f>
        <v>258434</v>
      </c>
      <c r="F84" s="95">
        <f t="shared" si="12"/>
        <v>0</v>
      </c>
      <c r="G84" s="95">
        <f t="shared" si="12"/>
        <v>0</v>
      </c>
      <c r="H84" s="95">
        <f t="shared" si="12"/>
        <v>16712</v>
      </c>
      <c r="I84" s="95">
        <f t="shared" si="12"/>
        <v>0</v>
      </c>
    </row>
    <row r="85" spans="1:9" ht="16.5" thickBot="1">
      <c r="A85" s="99" t="s">
        <v>92</v>
      </c>
      <c r="B85" s="100"/>
      <c r="C85" s="102"/>
      <c r="D85" s="95"/>
      <c r="E85" s="95"/>
      <c r="F85" s="95"/>
      <c r="G85" s="95"/>
      <c r="H85" s="95"/>
      <c r="I85" s="95"/>
    </row>
    <row r="86" spans="1:9" ht="21.75" customHeight="1" thickBot="1">
      <c r="A86" s="167" t="s">
        <v>117</v>
      </c>
      <c r="B86" s="163" t="s">
        <v>118</v>
      </c>
      <c r="C86" s="102" t="s">
        <v>320</v>
      </c>
      <c r="D86" s="95">
        <f>E86+F86+G86+H86+I86</f>
        <v>257667</v>
      </c>
      <c r="E86" s="95">
        <v>255605</v>
      </c>
      <c r="F86" s="95"/>
      <c r="G86" s="95"/>
      <c r="H86" s="95">
        <v>2062</v>
      </c>
      <c r="I86" s="95"/>
    </row>
    <row r="87" spans="1:9" ht="22.5" customHeight="1" thickBot="1">
      <c r="A87" s="168"/>
      <c r="B87" s="164"/>
      <c r="C87" s="102" t="s">
        <v>321</v>
      </c>
      <c r="D87" s="95">
        <f>E87+F87+G87+H87+I87</f>
        <v>14650</v>
      </c>
      <c r="E87" s="95"/>
      <c r="F87" s="95"/>
      <c r="G87" s="95"/>
      <c r="H87" s="95">
        <v>14650</v>
      </c>
      <c r="I87" s="95"/>
    </row>
    <row r="88" spans="1:9" ht="16.5" thickBot="1">
      <c r="A88" s="99" t="s">
        <v>119</v>
      </c>
      <c r="B88" s="100" t="s">
        <v>120</v>
      </c>
      <c r="C88" s="102"/>
      <c r="D88" s="95">
        <f>E88+F88+G88+H88+I88</f>
        <v>0</v>
      </c>
      <c r="E88" s="95"/>
      <c r="F88" s="95"/>
      <c r="G88" s="95"/>
      <c r="H88" s="95"/>
      <c r="I88" s="95"/>
    </row>
    <row r="89" spans="1:9" ht="16.5" thickBot="1">
      <c r="A89" s="99" t="s">
        <v>119</v>
      </c>
      <c r="B89" s="100"/>
      <c r="C89" s="102" t="s">
        <v>322</v>
      </c>
      <c r="D89" s="95">
        <f t="shared" ref="D89:D92" si="13">E89+F89+G89+H89+I89</f>
        <v>2829</v>
      </c>
      <c r="E89" s="95">
        <v>2829</v>
      </c>
      <c r="F89" s="95"/>
      <c r="G89" s="95"/>
      <c r="H89" s="95"/>
      <c r="I89" s="95"/>
    </row>
    <row r="90" spans="1:9" ht="48" thickBot="1">
      <c r="A90" s="99" t="s">
        <v>121</v>
      </c>
      <c r="B90" s="100" t="s">
        <v>122</v>
      </c>
      <c r="C90" s="102" t="s">
        <v>298</v>
      </c>
      <c r="D90" s="95">
        <f t="shared" si="13"/>
        <v>0</v>
      </c>
      <c r="E90" s="95"/>
      <c r="F90" s="95"/>
      <c r="G90" s="95"/>
      <c r="H90" s="95"/>
      <c r="I90" s="95"/>
    </row>
    <row r="91" spans="1:9" ht="16.5" thickBot="1">
      <c r="A91" s="99" t="s">
        <v>123</v>
      </c>
      <c r="B91" s="100" t="s">
        <v>236</v>
      </c>
      <c r="C91" s="102"/>
      <c r="D91" s="95">
        <f t="shared" si="13"/>
        <v>0</v>
      </c>
      <c r="E91" s="95"/>
      <c r="F91" s="95"/>
      <c r="G91" s="95"/>
      <c r="H91" s="95"/>
      <c r="I91" s="95"/>
    </row>
    <row r="92" spans="1:9" ht="32.25" thickBot="1">
      <c r="A92" s="99" t="s">
        <v>124</v>
      </c>
      <c r="B92" s="100" t="s">
        <v>237</v>
      </c>
      <c r="C92" s="102"/>
      <c r="D92" s="95">
        <f t="shared" si="13"/>
        <v>0</v>
      </c>
      <c r="E92" s="95"/>
      <c r="F92" s="95"/>
      <c r="G92" s="95"/>
      <c r="H92" s="95"/>
      <c r="I92" s="95"/>
    </row>
    <row r="93" spans="1:9" ht="32.25" thickBot="1">
      <c r="A93" s="99" t="s">
        <v>125</v>
      </c>
      <c r="B93" s="100" t="s">
        <v>238</v>
      </c>
      <c r="C93" s="102"/>
      <c r="D93" s="95">
        <f>E93+F93+G93+H93+I93</f>
        <v>0</v>
      </c>
      <c r="E93" s="95"/>
      <c r="F93" s="95"/>
      <c r="G93" s="95"/>
      <c r="H93" s="95"/>
      <c r="I93" s="95"/>
    </row>
    <row r="94" spans="1:9" ht="16.5" thickBot="1">
      <c r="A94" s="105" t="s">
        <v>126</v>
      </c>
      <c r="B94" s="98" t="s">
        <v>239</v>
      </c>
      <c r="C94" s="102"/>
      <c r="D94" s="95">
        <f>E94+F94+G94+H94+I94</f>
        <v>0</v>
      </c>
      <c r="E94" s="95"/>
      <c r="F94" s="95"/>
      <c r="G94" s="95"/>
      <c r="H94" s="95"/>
      <c r="I94" s="95"/>
    </row>
    <row r="95" spans="1:9" ht="32.25" thickBot="1">
      <c r="A95" s="63" t="s">
        <v>127</v>
      </c>
      <c r="B95" s="67">
        <v>300</v>
      </c>
      <c r="C95" s="42"/>
      <c r="D95" s="43">
        <f>D97+D101+D102+D103</f>
        <v>127188</v>
      </c>
      <c r="E95" s="43">
        <f>E97+E101+E102+E103</f>
        <v>15000</v>
      </c>
      <c r="F95" s="43">
        <f t="shared" ref="F95:I95" si="14">F97+F101+F102+F103</f>
        <v>0</v>
      </c>
      <c r="G95" s="43">
        <f t="shared" si="14"/>
        <v>0</v>
      </c>
      <c r="H95" s="43">
        <f t="shared" si="14"/>
        <v>112188</v>
      </c>
      <c r="I95" s="43">
        <f t="shared" si="14"/>
        <v>0</v>
      </c>
    </row>
    <row r="96" spans="1:9" ht="16.5" thickBot="1">
      <c r="A96" s="99" t="s">
        <v>113</v>
      </c>
      <c r="B96" s="100"/>
      <c r="C96" s="102"/>
      <c r="D96" s="95"/>
      <c r="E96" s="95"/>
      <c r="F96" s="95"/>
      <c r="G96" s="95"/>
      <c r="H96" s="95"/>
      <c r="I96" s="95"/>
    </row>
    <row r="97" spans="1:9" ht="16.5" thickBot="1">
      <c r="A97" s="99" t="s">
        <v>128</v>
      </c>
      <c r="B97" s="100">
        <v>310</v>
      </c>
      <c r="C97" s="102"/>
      <c r="D97" s="95">
        <f>D99+D100</f>
        <v>79188</v>
      </c>
      <c r="E97" s="95">
        <f t="shared" ref="E97:I97" si="15">E99+E100</f>
        <v>0</v>
      </c>
      <c r="F97" s="95">
        <f t="shared" si="15"/>
        <v>0</v>
      </c>
      <c r="G97" s="95">
        <f t="shared" si="15"/>
        <v>0</v>
      </c>
      <c r="H97" s="95">
        <f t="shared" si="15"/>
        <v>79188</v>
      </c>
      <c r="I97" s="95">
        <f t="shared" si="15"/>
        <v>0</v>
      </c>
    </row>
    <row r="98" spans="1:9" ht="16.5" thickBot="1">
      <c r="A98" s="99" t="s">
        <v>92</v>
      </c>
      <c r="B98" s="100"/>
      <c r="C98" s="102"/>
      <c r="D98" s="95"/>
      <c r="E98" s="95"/>
      <c r="F98" s="95"/>
      <c r="G98" s="95"/>
      <c r="H98" s="95"/>
      <c r="I98" s="95"/>
    </row>
    <row r="99" spans="1:9" ht="48" thickBot="1">
      <c r="A99" s="99" t="s">
        <v>129</v>
      </c>
      <c r="B99" s="100" t="s">
        <v>244</v>
      </c>
      <c r="C99" s="102"/>
      <c r="D99" s="95"/>
      <c r="E99" s="95"/>
      <c r="F99" s="95"/>
      <c r="G99" s="95"/>
      <c r="H99" s="95"/>
      <c r="I99" s="95"/>
    </row>
    <row r="100" spans="1:9" ht="42.75" customHeight="1" thickBot="1">
      <c r="A100" s="105" t="s">
        <v>130</v>
      </c>
      <c r="B100" s="98" t="s">
        <v>240</v>
      </c>
      <c r="C100" s="97" t="s">
        <v>323</v>
      </c>
      <c r="D100" s="95">
        <f>E100+F100+G100+H100+I100</f>
        <v>79188</v>
      </c>
      <c r="E100" s="95"/>
      <c r="F100" s="95"/>
      <c r="G100" s="95"/>
      <c r="H100" s="95">
        <v>79188</v>
      </c>
      <c r="I100" s="95"/>
    </row>
    <row r="101" spans="1:9" ht="32.25" thickBot="1">
      <c r="A101" s="68" t="s">
        <v>131</v>
      </c>
      <c r="B101" s="106">
        <v>320</v>
      </c>
      <c r="C101" s="102"/>
      <c r="D101" s="95"/>
      <c r="E101" s="95"/>
      <c r="F101" s="95"/>
      <c r="G101" s="95"/>
      <c r="H101" s="95"/>
      <c r="I101" s="95"/>
    </row>
    <row r="102" spans="1:9" ht="32.25" thickBot="1">
      <c r="A102" s="99" t="s">
        <v>132</v>
      </c>
      <c r="B102" s="100">
        <v>330</v>
      </c>
      <c r="C102" s="102"/>
      <c r="D102" s="95"/>
      <c r="E102" s="95"/>
      <c r="F102" s="95"/>
      <c r="G102" s="95"/>
      <c r="H102" s="95"/>
      <c r="I102" s="95"/>
    </row>
    <row r="103" spans="1:9" ht="32.25" thickBot="1">
      <c r="A103" s="99" t="s">
        <v>133</v>
      </c>
      <c r="B103" s="100">
        <v>340</v>
      </c>
      <c r="C103" s="102"/>
      <c r="D103" s="95">
        <f>D105+D106+D107+D108+D109+D110</f>
        <v>48000</v>
      </c>
      <c r="E103" s="95">
        <f>E105+E106+E107+E108+E109+E110</f>
        <v>15000</v>
      </c>
      <c r="F103" s="95">
        <f t="shared" ref="F103:I103" si="16">F105+F106+F107+F108+F109+F110</f>
        <v>0</v>
      </c>
      <c r="G103" s="95">
        <f t="shared" si="16"/>
        <v>0</v>
      </c>
      <c r="H103" s="95">
        <f t="shared" si="16"/>
        <v>33000</v>
      </c>
      <c r="I103" s="95">
        <f t="shared" si="16"/>
        <v>0</v>
      </c>
    </row>
    <row r="104" spans="1:9" ht="16.5" thickBot="1">
      <c r="A104" s="99" t="s">
        <v>8</v>
      </c>
      <c r="B104" s="100"/>
      <c r="C104" s="102"/>
      <c r="D104" s="95"/>
      <c r="E104" s="95"/>
      <c r="F104" s="95"/>
      <c r="G104" s="95"/>
      <c r="H104" s="95"/>
      <c r="I104" s="95"/>
    </row>
    <row r="105" spans="1:9" ht="16.5" thickBot="1">
      <c r="A105" s="99" t="s">
        <v>134</v>
      </c>
      <c r="B105" s="100" t="s">
        <v>245</v>
      </c>
      <c r="C105" s="102"/>
      <c r="D105" s="95"/>
      <c r="E105" s="95"/>
      <c r="F105" s="95"/>
      <c r="G105" s="95"/>
      <c r="H105" s="95"/>
      <c r="I105" s="95"/>
    </row>
    <row r="106" spans="1:9" ht="16.5" thickBot="1">
      <c r="A106" s="99" t="s">
        <v>135</v>
      </c>
      <c r="B106" s="100" t="s">
        <v>246</v>
      </c>
      <c r="C106" s="102"/>
      <c r="D106" s="95"/>
      <c r="E106" s="95"/>
      <c r="F106" s="95"/>
      <c r="G106" s="95"/>
      <c r="H106" s="95"/>
      <c r="I106" s="95"/>
    </row>
    <row r="107" spans="1:9" ht="33.75" customHeight="1" thickBot="1">
      <c r="A107" s="163" t="s">
        <v>136</v>
      </c>
      <c r="B107" s="163" t="s">
        <v>247</v>
      </c>
      <c r="C107" s="97" t="s">
        <v>324</v>
      </c>
      <c r="D107" s="95">
        <f>E107+F107+G107+H107+I107</f>
        <v>0</v>
      </c>
      <c r="E107" s="95"/>
      <c r="F107" s="95"/>
      <c r="G107" s="95"/>
      <c r="H107" s="95"/>
      <c r="I107" s="95"/>
    </row>
    <row r="108" spans="1:9" ht="33.75" customHeight="1" thickBot="1">
      <c r="A108" s="174"/>
      <c r="B108" s="174"/>
      <c r="C108" s="97" t="s">
        <v>325</v>
      </c>
      <c r="D108" s="95">
        <f>E108+F108+G108+H108+I108</f>
        <v>25000</v>
      </c>
      <c r="E108" s="95"/>
      <c r="F108" s="95"/>
      <c r="G108" s="95"/>
      <c r="H108" s="95">
        <v>25000</v>
      </c>
      <c r="I108" s="95"/>
    </row>
    <row r="109" spans="1:9" ht="33.75" customHeight="1" thickBot="1">
      <c r="A109" s="174"/>
      <c r="B109" s="174"/>
      <c r="C109" s="97" t="s">
        <v>326</v>
      </c>
      <c r="D109" s="95">
        <f t="shared" ref="D109:D119" si="17">E109+F109+G109+H109+I109</f>
        <v>0</v>
      </c>
      <c r="E109" s="95"/>
      <c r="F109" s="95"/>
      <c r="G109" s="95"/>
      <c r="H109" s="95"/>
      <c r="I109" s="95"/>
    </row>
    <row r="110" spans="1:9" ht="33.75" customHeight="1" thickBot="1">
      <c r="A110" s="164"/>
      <c r="B110" s="164"/>
      <c r="C110" s="97" t="s">
        <v>327</v>
      </c>
      <c r="D110" s="95">
        <f t="shared" si="17"/>
        <v>23000</v>
      </c>
      <c r="E110" s="95">
        <v>15000</v>
      </c>
      <c r="F110" s="95"/>
      <c r="G110" s="95"/>
      <c r="H110" s="95">
        <v>8000</v>
      </c>
      <c r="I110" s="95"/>
    </row>
    <row r="111" spans="1:9" ht="16.5" thickBot="1">
      <c r="A111" s="68" t="s">
        <v>137</v>
      </c>
      <c r="B111" s="106">
        <v>400</v>
      </c>
      <c r="C111" s="102" t="s">
        <v>71</v>
      </c>
      <c r="D111" s="95">
        <f t="shared" si="17"/>
        <v>0</v>
      </c>
      <c r="E111" s="95"/>
      <c r="F111" s="95"/>
      <c r="G111" s="95"/>
      <c r="H111" s="95"/>
      <c r="I111" s="95"/>
    </row>
    <row r="112" spans="1:9" ht="16.5" thickBot="1">
      <c r="A112" s="99" t="s">
        <v>113</v>
      </c>
      <c r="B112" s="100"/>
      <c r="C112" s="102"/>
      <c r="D112" s="95">
        <f t="shared" si="17"/>
        <v>0</v>
      </c>
      <c r="E112" s="95"/>
      <c r="F112" s="95"/>
      <c r="G112" s="95"/>
      <c r="H112" s="95"/>
      <c r="I112" s="95"/>
    </row>
    <row r="113" spans="1:9" ht="16.5" thickBot="1">
      <c r="A113" s="99" t="s">
        <v>138</v>
      </c>
      <c r="B113" s="100">
        <v>410</v>
      </c>
      <c r="C113" s="102"/>
      <c r="D113" s="95">
        <f t="shared" si="17"/>
        <v>0</v>
      </c>
      <c r="E113" s="95"/>
      <c r="F113" s="95"/>
      <c r="G113" s="95"/>
      <c r="H113" s="95"/>
      <c r="I113" s="95"/>
    </row>
    <row r="114" spans="1:9" ht="16.5" thickBot="1">
      <c r="A114" s="99" t="s">
        <v>139</v>
      </c>
      <c r="B114" s="100">
        <v>420</v>
      </c>
      <c r="C114" s="102"/>
      <c r="D114" s="95">
        <f t="shared" si="17"/>
        <v>0</v>
      </c>
      <c r="E114" s="95"/>
      <c r="F114" s="95"/>
      <c r="G114" s="95"/>
      <c r="H114" s="95"/>
      <c r="I114" s="95"/>
    </row>
    <row r="115" spans="1:9" ht="16.5" thickBot="1">
      <c r="A115" s="99" t="s">
        <v>140</v>
      </c>
      <c r="B115" s="100">
        <v>500</v>
      </c>
      <c r="C115" s="102"/>
      <c r="D115" s="95">
        <f t="shared" si="17"/>
        <v>0</v>
      </c>
      <c r="E115" s="95"/>
      <c r="F115" s="95"/>
      <c r="G115" s="95"/>
      <c r="H115" s="95"/>
      <c r="I115" s="95"/>
    </row>
    <row r="116" spans="1:9">
      <c r="A116" s="176" t="s">
        <v>8</v>
      </c>
      <c r="B116" s="163"/>
      <c r="C116" s="165"/>
      <c r="D116" s="169">
        <f t="shared" si="17"/>
        <v>0</v>
      </c>
      <c r="E116" s="169"/>
      <c r="F116" s="169"/>
      <c r="G116" s="169"/>
      <c r="H116" s="169"/>
      <c r="I116" s="169"/>
    </row>
    <row r="117" spans="1:9" ht="15.75" thickBot="1">
      <c r="A117" s="177"/>
      <c r="B117" s="164"/>
      <c r="C117" s="166"/>
      <c r="D117" s="170">
        <f t="shared" si="17"/>
        <v>0</v>
      </c>
      <c r="E117" s="170"/>
      <c r="F117" s="170"/>
      <c r="G117" s="170"/>
      <c r="H117" s="170"/>
      <c r="I117" s="170"/>
    </row>
    <row r="118" spans="1:9" ht="16.5" thickBot="1">
      <c r="A118" s="99" t="s">
        <v>141</v>
      </c>
      <c r="B118" s="100">
        <v>510</v>
      </c>
      <c r="C118" s="102"/>
      <c r="D118" s="95">
        <f t="shared" si="17"/>
        <v>0</v>
      </c>
      <c r="E118" s="95"/>
      <c r="F118" s="95"/>
      <c r="G118" s="95"/>
      <c r="H118" s="95"/>
      <c r="I118" s="95"/>
    </row>
    <row r="119" spans="1:9" ht="16.5" thickBot="1">
      <c r="A119" s="99" t="s">
        <v>142</v>
      </c>
      <c r="B119" s="100">
        <v>520</v>
      </c>
      <c r="C119" s="102"/>
      <c r="D119" s="95">
        <f t="shared" si="17"/>
        <v>0</v>
      </c>
      <c r="E119" s="95"/>
      <c r="F119" s="95"/>
      <c r="G119" s="95"/>
      <c r="H119" s="95"/>
      <c r="I119" s="95"/>
    </row>
    <row r="120" spans="1:9" ht="16.5" thickBot="1">
      <c r="A120" s="113" t="s">
        <v>143</v>
      </c>
      <c r="B120" s="100">
        <v>600</v>
      </c>
      <c r="C120" s="102" t="s">
        <v>71</v>
      </c>
      <c r="D120" s="95">
        <f>E120+F120+H120</f>
        <v>252787.57999999984</v>
      </c>
      <c r="E120" s="95">
        <f>'таблица 2-20'!E121</f>
        <v>48709.089999999851</v>
      </c>
      <c r="F120" s="95"/>
      <c r="G120" s="95"/>
      <c r="H120" s="95">
        <f>'таблица 2-20'!H121</f>
        <v>204078.49</v>
      </c>
      <c r="I120" s="95"/>
    </row>
    <row r="121" spans="1:9" ht="16.5" thickBot="1">
      <c r="A121" s="113" t="s">
        <v>144</v>
      </c>
      <c r="B121" s="100">
        <v>700</v>
      </c>
      <c r="C121" s="102" t="s">
        <v>71</v>
      </c>
      <c r="D121" s="95">
        <f>D120+D12-D23-D95</f>
        <v>252787.57999999821</v>
      </c>
      <c r="E121" s="95">
        <f>E120+E12-E23-E95</f>
        <v>48709.089999999851</v>
      </c>
      <c r="F121" s="95">
        <f t="shared" ref="F121:I121" si="18">F120+F12-F23-F95</f>
        <v>0</v>
      </c>
      <c r="G121" s="95"/>
      <c r="H121" s="95">
        <f t="shared" si="18"/>
        <v>204078.49</v>
      </c>
      <c r="I121" s="95">
        <f t="shared" si="18"/>
        <v>0</v>
      </c>
    </row>
    <row r="122" spans="1:9" ht="15.75">
      <c r="A122" s="10"/>
      <c r="D122" s="44">
        <f>D95+D23-D12</f>
        <v>0</v>
      </c>
      <c r="E122" s="44">
        <f>E95+E23-E12</f>
        <v>0</v>
      </c>
      <c r="F122" s="44">
        <f>F95+F23-F12</f>
        <v>0</v>
      </c>
      <c r="G122" s="44" t="e">
        <f>G95+G23-G12</f>
        <v>#VALUE!</v>
      </c>
      <c r="H122" s="44">
        <f>H95+H23-H12</f>
        <v>0</v>
      </c>
    </row>
    <row r="123" spans="1:9" ht="15.75">
      <c r="A123" s="10"/>
    </row>
    <row r="124" spans="1:9" ht="18.75">
      <c r="A124" s="23"/>
      <c r="B124" s="23"/>
      <c r="C124" s="23"/>
      <c r="D124" s="23"/>
      <c r="E124" s="78">
        <f>E95+E23-E12</f>
        <v>0</v>
      </c>
      <c r="F124" s="23"/>
    </row>
  </sheetData>
  <mergeCells count="54">
    <mergeCell ref="I116:I117"/>
    <mergeCell ref="C116:C117"/>
    <mergeCell ref="D116:D117"/>
    <mergeCell ref="E116:E117"/>
    <mergeCell ref="F116:F117"/>
    <mergeCell ref="G116:G117"/>
    <mergeCell ref="H116:H117"/>
    <mergeCell ref="A86:A87"/>
    <mergeCell ref="B86:B87"/>
    <mergeCell ref="A107:A110"/>
    <mergeCell ref="B107:B110"/>
    <mergeCell ref="A116:A117"/>
    <mergeCell ref="B116:B117"/>
    <mergeCell ref="H75:H76"/>
    <mergeCell ref="I75:I76"/>
    <mergeCell ref="A78:A80"/>
    <mergeCell ref="B78:B80"/>
    <mergeCell ref="E75:E76"/>
    <mergeCell ref="B75:B76"/>
    <mergeCell ref="C75:C76"/>
    <mergeCell ref="D75:D76"/>
    <mergeCell ref="F75:F76"/>
    <mergeCell ref="G75:G76"/>
    <mergeCell ref="A53:A54"/>
    <mergeCell ref="B53:B54"/>
    <mergeCell ref="E35:E36"/>
    <mergeCell ref="A71:A73"/>
    <mergeCell ref="B71:B73"/>
    <mergeCell ref="D35:D36"/>
    <mergeCell ref="F35:F36"/>
    <mergeCell ref="G35:G36"/>
    <mergeCell ref="H35:H36"/>
    <mergeCell ref="I35:I36"/>
    <mergeCell ref="B14:B17"/>
    <mergeCell ref="A33:A34"/>
    <mergeCell ref="B33:B34"/>
    <mergeCell ref="B35:B36"/>
    <mergeCell ref="C35:C36"/>
    <mergeCell ref="A27:A28"/>
    <mergeCell ref="B27:B28"/>
    <mergeCell ref="A14:A17"/>
    <mergeCell ref="A1:I1"/>
    <mergeCell ref="A2:I2"/>
    <mergeCell ref="A3:I3"/>
    <mergeCell ref="A5:I5"/>
    <mergeCell ref="A7:A10"/>
    <mergeCell ref="B7:B10"/>
    <mergeCell ref="D7:I7"/>
    <mergeCell ref="D8:D10"/>
    <mergeCell ref="E8:I8"/>
    <mergeCell ref="E9:E10"/>
    <mergeCell ref="F9:F10"/>
    <mergeCell ref="G9:G10"/>
    <mergeCell ref="H9:I9"/>
  </mergeCells>
  <pageMargins left="1.1023622047244095" right="0.70866141732283472" top="0.74803149606299213" bottom="0.7480314960629921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8"/>
  <sheetViews>
    <sheetView view="pageBreakPreview" topLeftCell="A10" zoomScale="90" zoomScaleNormal="100" zoomScaleSheetLayoutView="90" workbookViewId="0">
      <selection activeCell="N17" sqref="N17"/>
    </sheetView>
  </sheetViews>
  <sheetFormatPr defaultRowHeight="15"/>
  <cols>
    <col min="1" max="1" width="32.7109375" customWidth="1"/>
    <col min="4" max="4" width="14" customWidth="1"/>
    <col min="5" max="5" width="13.5703125" customWidth="1"/>
    <col min="6" max="6" width="12.7109375" customWidth="1"/>
    <col min="7" max="7" width="15.140625" customWidth="1"/>
    <col min="8" max="9" width="13.42578125" customWidth="1"/>
    <col min="10" max="10" width="12.85546875" customWidth="1"/>
    <col min="11" max="11" width="12.5703125" customWidth="1"/>
    <col min="12" max="12" width="11.42578125" customWidth="1"/>
    <col min="13" max="13" width="11.42578125" bestFit="1" customWidth="1"/>
  </cols>
  <sheetData>
    <row r="1" spans="1:13" ht="15.75">
      <c r="A1" s="179" t="s">
        <v>59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3" ht="20.25">
      <c r="A2" s="180" t="s">
        <v>170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3" ht="17.25" customHeight="1">
      <c r="A3" s="180" t="s">
        <v>336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3" ht="13.5" customHeight="1">
      <c r="A4" s="28"/>
    </row>
    <row r="5" spans="1:13" ht="18.75" hidden="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</row>
    <row r="6" spans="1:13" ht="18.75" hidden="1">
      <c r="A6" s="1"/>
    </row>
    <row r="7" spans="1:13" ht="19.5" thickBot="1">
      <c r="A7" s="1"/>
    </row>
    <row r="8" spans="1:13" ht="20.25" customHeight="1" thickBot="1">
      <c r="A8" s="157" t="s">
        <v>5</v>
      </c>
      <c r="B8" s="181" t="s">
        <v>61</v>
      </c>
      <c r="C8" s="181" t="s">
        <v>172</v>
      </c>
      <c r="D8" s="191" t="s">
        <v>173</v>
      </c>
      <c r="E8" s="192"/>
      <c r="F8" s="193"/>
      <c r="G8" s="193"/>
      <c r="H8" s="193"/>
      <c r="I8" s="193"/>
      <c r="J8" s="193"/>
      <c r="K8" s="193"/>
      <c r="L8" s="194"/>
    </row>
    <row r="9" spans="1:13" ht="25.5" customHeight="1" thickBot="1">
      <c r="A9" s="158"/>
      <c r="B9" s="182"/>
      <c r="C9" s="189"/>
      <c r="D9" s="191" t="s">
        <v>174</v>
      </c>
      <c r="E9" s="193"/>
      <c r="F9" s="194"/>
      <c r="G9" s="184" t="s">
        <v>0</v>
      </c>
      <c r="H9" s="185"/>
      <c r="I9" s="185"/>
      <c r="J9" s="185"/>
      <c r="K9" s="185"/>
      <c r="L9" s="186"/>
    </row>
    <row r="10" spans="1:13" ht="78" customHeight="1" thickBot="1">
      <c r="A10" s="158"/>
      <c r="B10" s="182"/>
      <c r="C10" s="189"/>
      <c r="D10" s="197"/>
      <c r="E10" s="198"/>
      <c r="F10" s="199"/>
      <c r="G10" s="184" t="s">
        <v>176</v>
      </c>
      <c r="H10" s="195"/>
      <c r="I10" s="196"/>
      <c r="J10" s="184" t="s">
        <v>175</v>
      </c>
      <c r="K10" s="195"/>
      <c r="L10" s="196"/>
    </row>
    <row r="11" spans="1:13" ht="39" customHeight="1">
      <c r="A11" s="158"/>
      <c r="B11" s="182"/>
      <c r="C11" s="189"/>
      <c r="D11" s="187" t="s">
        <v>337</v>
      </c>
      <c r="E11" s="187" t="s">
        <v>338</v>
      </c>
      <c r="F11" s="187" t="s">
        <v>339</v>
      </c>
      <c r="G11" s="187" t="s">
        <v>337</v>
      </c>
      <c r="H11" s="187" t="s">
        <v>338</v>
      </c>
      <c r="I11" s="187" t="s">
        <v>339</v>
      </c>
      <c r="J11" s="187" t="s">
        <v>337</v>
      </c>
      <c r="K11" s="187" t="s">
        <v>338</v>
      </c>
      <c r="L11" s="187" t="s">
        <v>339</v>
      </c>
    </row>
    <row r="12" spans="1:13" ht="68.25" customHeight="1" thickBot="1">
      <c r="A12" s="159"/>
      <c r="B12" s="183"/>
      <c r="C12" s="190"/>
      <c r="D12" s="188"/>
      <c r="E12" s="188"/>
      <c r="F12" s="188"/>
      <c r="G12" s="188"/>
      <c r="H12" s="188"/>
      <c r="I12" s="188"/>
      <c r="J12" s="188"/>
      <c r="K12" s="188"/>
      <c r="L12" s="188"/>
    </row>
    <row r="13" spans="1:13" ht="16.5" thickBot="1">
      <c r="A13" s="30">
        <v>1</v>
      </c>
      <c r="B13" s="8">
        <v>2</v>
      </c>
      <c r="C13" s="8">
        <v>3</v>
      </c>
      <c r="D13" s="9">
        <v>4</v>
      </c>
      <c r="E13" s="9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  <c r="K13" s="8">
        <v>11</v>
      </c>
      <c r="L13" s="8">
        <v>12</v>
      </c>
    </row>
    <row r="14" spans="1:13" ht="43.5" customHeight="1" thickBot="1">
      <c r="A14" s="29" t="s">
        <v>201</v>
      </c>
      <c r="B14" s="69" t="s">
        <v>195</v>
      </c>
      <c r="C14" s="8" t="s">
        <v>71</v>
      </c>
      <c r="D14" s="77">
        <f>SUM(G14+J14)</f>
        <v>4544610</v>
      </c>
      <c r="E14" s="77">
        <f>SUM(H14+K14)</f>
        <v>4783139</v>
      </c>
      <c r="F14" s="77">
        <f>SUM(I14+L14)</f>
        <v>4783139</v>
      </c>
      <c r="G14" s="77">
        <f>G16+G15</f>
        <v>4432422</v>
      </c>
      <c r="H14" s="77">
        <f>H17+H15</f>
        <v>4670951</v>
      </c>
      <c r="I14" s="77">
        <f>I18+I15</f>
        <v>4670951</v>
      </c>
      <c r="J14" s="77">
        <f>J16+J15</f>
        <v>112188</v>
      </c>
      <c r="K14" s="77">
        <f>K17+K15</f>
        <v>112188</v>
      </c>
      <c r="L14" s="77">
        <f>L18+L15</f>
        <v>112188</v>
      </c>
    </row>
    <row r="15" spans="1:13" ht="69" customHeight="1" thickBot="1">
      <c r="A15" s="49" t="s">
        <v>202</v>
      </c>
      <c r="B15" s="70" t="s">
        <v>196</v>
      </c>
      <c r="C15" s="52" t="s">
        <v>71</v>
      </c>
      <c r="D15" s="77">
        <f>G15+J15</f>
        <v>9796.0400000000009</v>
      </c>
      <c r="E15" s="77">
        <f t="shared" ref="E15:H18" si="0">H15+K15</f>
        <v>0</v>
      </c>
      <c r="F15" s="77">
        <f t="shared" si="0"/>
        <v>0</v>
      </c>
      <c r="G15" s="77">
        <v>9796.0400000000009</v>
      </c>
      <c r="H15" s="77">
        <f t="shared" ref="H15" si="1">K15+N15</f>
        <v>0</v>
      </c>
      <c r="I15" s="77">
        <f t="shared" ref="I15:J15" si="2">L15+O15</f>
        <v>0</v>
      </c>
      <c r="J15" s="77">
        <f t="shared" si="2"/>
        <v>0</v>
      </c>
      <c r="K15" s="77">
        <f t="shared" ref="K15" si="3">N15+Q15</f>
        <v>0</v>
      </c>
      <c r="L15" s="77">
        <f t="shared" ref="L15" si="4">O15+R15</f>
        <v>0</v>
      </c>
      <c r="M15" s="44"/>
    </row>
    <row r="16" spans="1:13" ht="32.25" thickBot="1">
      <c r="A16" s="54" t="s">
        <v>203</v>
      </c>
      <c r="B16" s="71" t="s">
        <v>340</v>
      </c>
      <c r="C16" s="71" t="s">
        <v>301</v>
      </c>
      <c r="D16" s="89">
        <f>SUM(G16+J16)</f>
        <v>4534813.96</v>
      </c>
      <c r="E16" s="77">
        <f t="shared" ref="E16" si="5">H16+K16</f>
        <v>0</v>
      </c>
      <c r="F16" s="77">
        <f t="shared" ref="F16" si="6">I16+L16</f>
        <v>0</v>
      </c>
      <c r="G16" s="77">
        <f>'таблица 2-19 '!D35+D36-'таблица 2-19 '!D71-'таблица 2-19 '!D72+'таблица 2-19 '!E95-G15</f>
        <v>4422625.96</v>
      </c>
      <c r="H16" s="77">
        <f t="shared" ref="H16" si="7">K16+N16</f>
        <v>0</v>
      </c>
      <c r="I16" s="77">
        <f t="shared" ref="I16" si="8">L16+O16</f>
        <v>0</v>
      </c>
      <c r="J16" s="77">
        <f>'таблица 2-19 '!H95</f>
        <v>112188</v>
      </c>
      <c r="K16" s="77">
        <f t="shared" ref="K16" si="9">N16+Q16</f>
        <v>0</v>
      </c>
      <c r="L16" s="77">
        <f t="shared" ref="L16" si="10">O16+R16</f>
        <v>0</v>
      </c>
    </row>
    <row r="17" spans="1:12" ht="32.25" thickBot="1">
      <c r="A17" s="54" t="s">
        <v>203</v>
      </c>
      <c r="B17" s="71" t="s">
        <v>299</v>
      </c>
      <c r="C17" s="71" t="s">
        <v>302</v>
      </c>
      <c r="D17" s="77">
        <f t="shared" ref="D17:D18" si="11">G17+J17</f>
        <v>0</v>
      </c>
      <c r="E17" s="89">
        <f>SUM(H17+K17)</f>
        <v>4783139</v>
      </c>
      <c r="F17" s="77">
        <f>I17+L17</f>
        <v>0</v>
      </c>
      <c r="G17" s="77">
        <f t="shared" si="0"/>
        <v>0</v>
      </c>
      <c r="H17" s="77">
        <f>'таблица 2-20'!D35+D36-'таблица 2-20'!D71-'таблица 2-20'!D72+'таблица 2-20'!E95-H15</f>
        <v>4670951</v>
      </c>
      <c r="I17" s="77">
        <f t="shared" ref="I17" si="12">L17+O17</f>
        <v>0</v>
      </c>
      <c r="J17" s="77">
        <f t="shared" ref="J17" si="13">M17+P17</f>
        <v>0</v>
      </c>
      <c r="K17" s="77">
        <f>'таблица 2-20'!H95</f>
        <v>112188</v>
      </c>
      <c r="L17" s="77">
        <f t="shared" ref="L17" si="14">O17+R17</f>
        <v>0</v>
      </c>
    </row>
    <row r="18" spans="1:12" ht="32.25" thickBot="1">
      <c r="A18" s="54" t="s">
        <v>203</v>
      </c>
      <c r="B18" s="71" t="s">
        <v>300</v>
      </c>
      <c r="C18" s="71" t="s">
        <v>341</v>
      </c>
      <c r="D18" s="77">
        <f t="shared" si="11"/>
        <v>0</v>
      </c>
      <c r="E18" s="77">
        <f>H18+K18</f>
        <v>0</v>
      </c>
      <c r="F18" s="89">
        <f>SUM(I18+L18)</f>
        <v>4783139</v>
      </c>
      <c r="G18" s="77">
        <f t="shared" si="0"/>
        <v>0</v>
      </c>
      <c r="H18" s="77">
        <f t="shared" si="0"/>
        <v>0</v>
      </c>
      <c r="I18" s="77">
        <f>'таблица 2-21'!D35+D36-'таблица 2-21'!D71-'таблица 2-21'!D72+'таблица 2-21'!E95-I15</f>
        <v>4670951</v>
      </c>
      <c r="J18" s="77">
        <f t="shared" ref="J18" si="15">M18+P18</f>
        <v>0</v>
      </c>
      <c r="K18" s="77">
        <f t="shared" ref="K18" si="16">N18+Q18</f>
        <v>0</v>
      </c>
      <c r="L18" s="77">
        <f>'таблица 2-21'!H95</f>
        <v>112188</v>
      </c>
    </row>
  </sheetData>
  <mergeCells count="21">
    <mergeCell ref="D9:F10"/>
    <mergeCell ref="K11:K12"/>
    <mergeCell ref="L11:L12"/>
    <mergeCell ref="H11:H12"/>
    <mergeCell ref="J11:J12"/>
    <mergeCell ref="A1:L1"/>
    <mergeCell ref="A2:L2"/>
    <mergeCell ref="A3:L3"/>
    <mergeCell ref="A5:L5"/>
    <mergeCell ref="A8:A12"/>
    <mergeCell ref="B8:B12"/>
    <mergeCell ref="G9:L9"/>
    <mergeCell ref="G11:G12"/>
    <mergeCell ref="C8:C12"/>
    <mergeCell ref="D8:L8"/>
    <mergeCell ref="D11:D12"/>
    <mergeCell ref="E11:E12"/>
    <mergeCell ref="F11:F12"/>
    <mergeCell ref="G10:I10"/>
    <mergeCell ref="J10:L10"/>
    <mergeCell ref="I11:I12"/>
  </mergeCells>
  <pageMargins left="0.25" right="0.25" top="0.75" bottom="0.75" header="0.3" footer="0.3"/>
  <pageSetup paperSize="9" scale="80" orientation="landscape" r:id="rId1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F33"/>
  <sheetViews>
    <sheetView view="pageBreakPreview" zoomScaleNormal="100" zoomScaleSheetLayoutView="100" workbookViewId="0">
      <selection activeCell="B22" sqref="B22"/>
    </sheetView>
  </sheetViews>
  <sheetFormatPr defaultRowHeight="15"/>
  <cols>
    <col min="1" max="1" width="47" customWidth="1"/>
    <col min="2" max="2" width="30.5703125" customWidth="1"/>
    <col min="3" max="3" width="51.42578125" customWidth="1"/>
  </cols>
  <sheetData>
    <row r="1" spans="1:3">
      <c r="C1" s="74" t="s">
        <v>205</v>
      </c>
    </row>
    <row r="2" spans="1:3" ht="11.25" customHeight="1">
      <c r="A2" s="201" t="s">
        <v>241</v>
      </c>
      <c r="B2" s="201"/>
      <c r="C2" s="201"/>
    </row>
    <row r="3" spans="1:3" ht="9" customHeight="1">
      <c r="A3" s="201"/>
      <c r="B3" s="201"/>
      <c r="C3" s="201"/>
    </row>
    <row r="4" spans="1:3" ht="17.25" customHeight="1">
      <c r="A4" s="201" t="s">
        <v>305</v>
      </c>
      <c r="B4" s="202"/>
      <c r="C4" s="202"/>
    </row>
    <row r="5" spans="1:3" ht="15" customHeight="1" thickBot="1"/>
    <row r="6" spans="1:3" ht="45.75" customHeight="1" thickBot="1">
      <c r="A6" s="56" t="s">
        <v>5</v>
      </c>
      <c r="B6" s="56" t="s">
        <v>61</v>
      </c>
      <c r="C6" s="56" t="s">
        <v>177</v>
      </c>
    </row>
    <row r="7" spans="1:3" ht="16.5" thickBot="1">
      <c r="A7" s="57">
        <v>1</v>
      </c>
      <c r="B7" s="57">
        <v>2</v>
      </c>
      <c r="C7" s="57">
        <v>3</v>
      </c>
    </row>
    <row r="8" spans="1:3" ht="20.100000000000001" customHeight="1" thickBot="1">
      <c r="A8" s="51" t="s">
        <v>143</v>
      </c>
      <c r="B8" s="69" t="s">
        <v>197</v>
      </c>
      <c r="C8" s="8"/>
    </row>
    <row r="9" spans="1:3" ht="20.100000000000001" customHeight="1" thickBot="1">
      <c r="A9" s="51" t="s">
        <v>144</v>
      </c>
      <c r="B9" s="70" t="s">
        <v>198</v>
      </c>
      <c r="C9" s="57"/>
    </row>
    <row r="10" spans="1:3" ht="20.100000000000001" customHeight="1" thickBot="1">
      <c r="A10" s="51" t="s">
        <v>178</v>
      </c>
      <c r="B10" s="73" t="s">
        <v>199</v>
      </c>
      <c r="C10" s="57"/>
    </row>
    <row r="11" spans="1:3" ht="20.100000000000001" customHeight="1" thickBot="1">
      <c r="A11" s="54" t="s">
        <v>204</v>
      </c>
      <c r="B11" s="71" t="s">
        <v>200</v>
      </c>
      <c r="C11" s="55"/>
    </row>
    <row r="13" spans="1:3">
      <c r="C13" s="74" t="s">
        <v>206</v>
      </c>
    </row>
    <row r="14" spans="1:3">
      <c r="A14" s="201" t="s">
        <v>179</v>
      </c>
      <c r="B14" s="201"/>
      <c r="C14" s="201"/>
    </row>
    <row r="15" spans="1:3" ht="7.5" customHeight="1">
      <c r="A15" s="201"/>
      <c r="B15" s="201"/>
      <c r="C15" s="201"/>
    </row>
    <row r="16" spans="1:3" ht="15.75" thickBot="1"/>
    <row r="17" spans="1:6">
      <c r="A17" s="203" t="s">
        <v>5</v>
      </c>
      <c r="B17" s="203" t="s">
        <v>61</v>
      </c>
      <c r="C17" s="203" t="s">
        <v>180</v>
      </c>
    </row>
    <row r="18" spans="1:6" ht="4.5" customHeight="1" thickBot="1">
      <c r="A18" s="204"/>
      <c r="B18" s="204"/>
      <c r="C18" s="206"/>
    </row>
    <row r="19" spans="1:6" ht="15.75" hidden="1" thickBot="1">
      <c r="A19" s="205"/>
      <c r="B19" s="205"/>
      <c r="C19" s="207"/>
    </row>
    <row r="20" spans="1:6" ht="16.5" thickBot="1">
      <c r="A20" s="57">
        <v>1</v>
      </c>
      <c r="B20" s="55">
        <v>2</v>
      </c>
      <c r="C20" s="55">
        <v>3</v>
      </c>
    </row>
    <row r="21" spans="1:6" ht="25.5" customHeight="1" thickBot="1">
      <c r="A21" s="50" t="s">
        <v>181</v>
      </c>
      <c r="B21" s="69" t="s">
        <v>197</v>
      </c>
      <c r="C21" s="8"/>
    </row>
    <row r="22" spans="1:6" ht="85.5" customHeight="1" thickBot="1">
      <c r="A22" s="54" t="s">
        <v>208</v>
      </c>
      <c r="B22" s="72" t="s">
        <v>198</v>
      </c>
      <c r="C22" s="57"/>
    </row>
    <row r="23" spans="1:6" ht="38.25" customHeight="1" thickBot="1">
      <c r="A23" s="54" t="s">
        <v>207</v>
      </c>
      <c r="B23" s="72" t="s">
        <v>199</v>
      </c>
      <c r="C23" s="57"/>
    </row>
    <row r="25" spans="1:6" ht="18.75">
      <c r="A25" s="1" t="s">
        <v>157</v>
      </c>
      <c r="B25" s="23" t="s">
        <v>182</v>
      </c>
      <c r="C25" s="79" t="s">
        <v>283</v>
      </c>
      <c r="D25" s="1"/>
      <c r="E25" s="58"/>
      <c r="F25" s="53"/>
    </row>
    <row r="26" spans="1:6">
      <c r="A26" s="45"/>
      <c r="B26" s="48" t="s">
        <v>158</v>
      </c>
      <c r="C26" s="46" t="s">
        <v>159</v>
      </c>
      <c r="D26" s="200"/>
      <c r="E26" s="200"/>
      <c r="F26" s="200"/>
    </row>
    <row r="27" spans="1:6" ht="18.75">
      <c r="A27" s="1"/>
      <c r="B27" s="23"/>
      <c r="C27" s="76" t="s">
        <v>243</v>
      </c>
      <c r="D27" s="59"/>
      <c r="E27" s="22"/>
      <c r="F27" s="22"/>
    </row>
    <row r="28" spans="1:6" ht="18.75">
      <c r="A28" s="47" t="s">
        <v>242</v>
      </c>
      <c r="B28" s="23" t="s">
        <v>182</v>
      </c>
      <c r="C28" s="79" t="s">
        <v>278</v>
      </c>
      <c r="D28" s="22"/>
      <c r="E28" s="22"/>
      <c r="F28" s="22"/>
    </row>
    <row r="29" spans="1:6" ht="18.75">
      <c r="A29" s="1" t="s">
        <v>160</v>
      </c>
      <c r="B29" s="48" t="s">
        <v>158</v>
      </c>
      <c r="C29" s="46" t="s">
        <v>159</v>
      </c>
      <c r="D29" s="10"/>
      <c r="E29" s="58"/>
      <c r="F29" s="53"/>
    </row>
    <row r="30" spans="1:6">
      <c r="B30" s="48"/>
      <c r="C30" s="75" t="s">
        <v>183</v>
      </c>
      <c r="E30" s="31"/>
    </row>
    <row r="32" spans="1:6" ht="15.75">
      <c r="A32" s="59" t="s">
        <v>184</v>
      </c>
      <c r="B32" s="59"/>
    </row>
    <row r="33" spans="1:2" ht="15.75">
      <c r="A33" s="59"/>
      <c r="B33" s="59"/>
    </row>
  </sheetData>
  <mergeCells count="7">
    <mergeCell ref="D26:F26"/>
    <mergeCell ref="A2:C3"/>
    <mergeCell ref="A4:C4"/>
    <mergeCell ref="A14:C15"/>
    <mergeCell ref="A17:A19"/>
    <mergeCell ref="B17:B19"/>
    <mergeCell ref="C17:C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титульный </vt:lpstr>
      <vt:lpstr>сведения (2)</vt:lpstr>
      <vt:lpstr>таблица1 (2)</vt:lpstr>
      <vt:lpstr>таблица 2-19 </vt:lpstr>
      <vt:lpstr>таблица 2-20</vt:lpstr>
      <vt:lpstr>таблица 2-21</vt:lpstr>
      <vt:lpstr>таблица 2.1</vt:lpstr>
      <vt:lpstr>таб. 3-4</vt:lpstr>
      <vt:lpstr>'таблица 2-19 '!Заголовки_для_печати</vt:lpstr>
      <vt:lpstr>'таблица 2-20'!Заголовки_для_печати</vt:lpstr>
      <vt:lpstr>'таблица 2-21'!Заголовки_для_печати</vt:lpstr>
      <vt:lpstr>'таб. 3-4'!Область_печати</vt:lpstr>
      <vt:lpstr>'таблица 2.1'!Область_печати</vt:lpstr>
      <vt:lpstr>'таблица 2-19 '!Область_печати</vt:lpstr>
      <vt:lpstr>'таблица 2-20'!Область_печати</vt:lpstr>
      <vt:lpstr>'таблица 2-21'!Область_печати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2019-01-30T04:49:22Z</dcterms:modified>
</cp:coreProperties>
</file>